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DiscoMaribel\misanche\DOCENCIA\Gestion-conoc-organiz-GECO\PRIORIZACION-MULTICRITERIO\AHP\"/>
    </mc:Choice>
  </mc:AlternateContent>
  <xr:revisionPtr revIDLastSave="0" documentId="13_ncr:1_{F2D2BB1A-5E88-4E54-AF86-4FE0F7068C0E}" xr6:coauthVersionLast="47" xr6:coauthVersionMax="47" xr10:uidLastSave="{00000000-0000-0000-0000-000000000000}"/>
  <bookViews>
    <workbookView xWindow="-120" yWindow="-120" windowWidth="29040" windowHeight="16440" firstSheet="6" activeTab="9" xr2:uid="{00000000-000D-0000-FFFF-FFFF00000000}"/>
  </bookViews>
  <sheets>
    <sheet name="1-RATIO DE CONSISTENCIA de C´s" sheetId="1" r:id="rId1"/>
    <sheet name="2-VECTOR PROPIO de C´s" sheetId="2" r:id="rId2"/>
    <sheet name="3-RC matriz alternat VS C1" sheetId="6" r:id="rId3"/>
    <sheet name="4-Ponderacion Alternat vs C1" sheetId="5" r:id="rId4"/>
    <sheet name="5-RC matriz alternat VS C2" sheetId="7" r:id="rId5"/>
    <sheet name="6-Ponderacion Alternat vs C2" sheetId="8" r:id="rId6"/>
    <sheet name="7-RC matriz alternat VS C3" sheetId="9" r:id="rId7"/>
    <sheet name="8-Ponderacion Alternat vs C3" sheetId="10" r:id="rId8"/>
    <sheet name="9-PRIORIZACION ALTERNATIVAS" sheetId="11" r:id="rId9"/>
    <sheet name="11 CALCULAR VALOR DE UN ACTIVO" sheetId="12" r:id="rId10"/>
    <sheet name="10-DATOS METODO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2" l="1"/>
  <c r="D26" i="12" s="1"/>
  <c r="D14" i="1"/>
  <c r="C14" i="1"/>
  <c r="O29" i="1"/>
  <c r="P29" i="1"/>
  <c r="H40" i="6" l="1"/>
  <c r="H23" i="6" l="1"/>
  <c r="H22" i="6"/>
  <c r="H21" i="6"/>
  <c r="H20" i="6"/>
  <c r="H38" i="6"/>
  <c r="H37" i="1"/>
  <c r="F5" i="11" a="1"/>
  <c r="F5" i="11" s="1"/>
  <c r="E5" i="11" a="1"/>
  <c r="E5" i="11" s="1"/>
  <c r="D5" i="11" a="1"/>
  <c r="D5" i="11" s="1"/>
  <c r="C10" i="10" a="1"/>
  <c r="C10" i="10" s="1"/>
  <c r="F14" i="9"/>
  <c r="F22" i="9" s="1"/>
  <c r="E14" i="9"/>
  <c r="E23" i="9" s="1"/>
  <c r="D14" i="9"/>
  <c r="D23" i="9" s="1"/>
  <c r="C14" i="9"/>
  <c r="C22" i="9" s="1"/>
  <c r="C10" i="8" a="1"/>
  <c r="G12" i="8" s="1"/>
  <c r="F14" i="7"/>
  <c r="F22" i="7" s="1"/>
  <c r="E14" i="7"/>
  <c r="E23" i="7" s="1"/>
  <c r="D14" i="7"/>
  <c r="D23" i="7" s="1"/>
  <c r="C14" i="7"/>
  <c r="C22" i="7" s="1"/>
  <c r="G23" i="6"/>
  <c r="G22" i="6"/>
  <c r="G21" i="6"/>
  <c r="G20" i="6"/>
  <c r="F21" i="6"/>
  <c r="F20" i="6"/>
  <c r="E23" i="6"/>
  <c r="E22" i="6"/>
  <c r="E21" i="6"/>
  <c r="D23" i="6"/>
  <c r="D22" i="6"/>
  <c r="C23" i="6"/>
  <c r="C22" i="6"/>
  <c r="D21" i="6"/>
  <c r="C21" i="6"/>
  <c r="E20" i="6"/>
  <c r="D20" i="6"/>
  <c r="C20" i="6"/>
  <c r="F14" i="6"/>
  <c r="F23" i="6" s="1"/>
  <c r="E14" i="6"/>
  <c r="D14" i="6"/>
  <c r="C14" i="6"/>
  <c r="G34" i="5"/>
  <c r="G33" i="5"/>
  <c r="G32" i="5"/>
  <c r="G31" i="5"/>
  <c r="G35" i="5" s="1"/>
  <c r="G27" i="5"/>
  <c r="G26" i="5"/>
  <c r="G25" i="5"/>
  <c r="G24" i="5"/>
  <c r="G28" i="5" s="1"/>
  <c r="G20" i="5"/>
  <c r="H20" i="5" s="1"/>
  <c r="G19" i="5"/>
  <c r="G18" i="5"/>
  <c r="G17" i="5"/>
  <c r="G21" i="5" s="1"/>
  <c r="H13" i="5"/>
  <c r="H12" i="5"/>
  <c r="H11" i="5"/>
  <c r="H10" i="5"/>
  <c r="G14" i="5"/>
  <c r="G13" i="5"/>
  <c r="G12" i="5"/>
  <c r="G11" i="5"/>
  <c r="G10" i="5"/>
  <c r="C10" i="5" a="1"/>
  <c r="C10" i="5" s="1"/>
  <c r="C17" i="5" s="1" a="1"/>
  <c r="E29" i="1"/>
  <c r="D29" i="1"/>
  <c r="C29" i="1"/>
  <c r="E28" i="1"/>
  <c r="D28" i="1"/>
  <c r="C28" i="1"/>
  <c r="E27" i="1"/>
  <c r="D27" i="1"/>
  <c r="C27" i="1"/>
  <c r="C10" i="2" a="1"/>
  <c r="C10" i="2" s="1"/>
  <c r="C16" i="2" s="1" a="1"/>
  <c r="E15" i="1"/>
  <c r="D15" i="1"/>
  <c r="D23" i="1" s="1"/>
  <c r="C15" i="1"/>
  <c r="C22" i="1" s="1"/>
  <c r="E21" i="1" l="1"/>
  <c r="E22" i="1"/>
  <c r="C23" i="1"/>
  <c r="C21" i="9"/>
  <c r="C23" i="9"/>
  <c r="F21" i="9"/>
  <c r="F23" i="9"/>
  <c r="G23" i="9" s="1"/>
  <c r="H23" i="9" s="1"/>
  <c r="G30" i="9" s="1"/>
  <c r="C17" i="10" a="1"/>
  <c r="G10" i="10"/>
  <c r="G13" i="10"/>
  <c r="G12" i="10"/>
  <c r="G11" i="10"/>
  <c r="D20" i="9"/>
  <c r="D22" i="9"/>
  <c r="G22" i="9" s="1"/>
  <c r="H22" i="9" s="1"/>
  <c r="G29" i="9" s="1"/>
  <c r="E20" i="9"/>
  <c r="E22" i="9"/>
  <c r="F20" i="9"/>
  <c r="D21" i="9"/>
  <c r="C20" i="9"/>
  <c r="E21" i="9"/>
  <c r="F21" i="7"/>
  <c r="C23" i="7"/>
  <c r="F23" i="7"/>
  <c r="C21" i="7"/>
  <c r="G13" i="8"/>
  <c r="C10" i="8"/>
  <c r="G11" i="8"/>
  <c r="G23" i="7"/>
  <c r="H23" i="7" s="1"/>
  <c r="G30" i="7" s="1"/>
  <c r="D20" i="7"/>
  <c r="D22" i="7"/>
  <c r="F20" i="7"/>
  <c r="D21" i="7"/>
  <c r="E20" i="7"/>
  <c r="E22" i="7"/>
  <c r="C20" i="7"/>
  <c r="E21" i="7"/>
  <c r="F22" i="6"/>
  <c r="G30" i="6"/>
  <c r="H31" i="5"/>
  <c r="H33" i="5"/>
  <c r="H32" i="5"/>
  <c r="H34" i="5"/>
  <c r="H26" i="5"/>
  <c r="H24" i="5"/>
  <c r="H25" i="5"/>
  <c r="H27" i="5"/>
  <c r="H19" i="5"/>
  <c r="H17" i="5"/>
  <c r="H18" i="5"/>
  <c r="C17" i="5"/>
  <c r="D21" i="1"/>
  <c r="E23" i="1"/>
  <c r="C21" i="1"/>
  <c r="G21" i="1" s="1"/>
  <c r="D22" i="1"/>
  <c r="C16" i="2"/>
  <c r="G18" i="2"/>
  <c r="G17" i="2"/>
  <c r="G10" i="2"/>
  <c r="G11" i="2"/>
  <c r="G12" i="2"/>
  <c r="G23" i="1" l="1"/>
  <c r="H23" i="1"/>
  <c r="G29" i="1" s="1"/>
  <c r="H21" i="1"/>
  <c r="G27" i="1" s="1"/>
  <c r="G22" i="1"/>
  <c r="G21" i="9"/>
  <c r="H21" i="9" s="1"/>
  <c r="G28" i="9" s="1"/>
  <c r="H13" i="10"/>
  <c r="H12" i="10"/>
  <c r="H10" i="10"/>
  <c r="G14" i="10"/>
  <c r="H11" i="10" s="1"/>
  <c r="G20" i="10"/>
  <c r="G18" i="10"/>
  <c r="C17" i="10"/>
  <c r="G19" i="10"/>
  <c r="G20" i="9"/>
  <c r="H20" i="9" s="1"/>
  <c r="G27" i="9" s="1"/>
  <c r="H27" i="9" s="1" a="1"/>
  <c r="G22" i="7"/>
  <c r="H22" i="7" s="1"/>
  <c r="G29" i="7" s="1"/>
  <c r="C17" i="8" a="1"/>
  <c r="G10" i="8"/>
  <c r="G21" i="7"/>
  <c r="H21" i="7" s="1"/>
  <c r="G28" i="7" s="1"/>
  <c r="G20" i="7"/>
  <c r="H20" i="7" s="1"/>
  <c r="G27" i="7" s="1"/>
  <c r="C24" i="5" a="1"/>
  <c r="G28" i="6"/>
  <c r="G27" i="6"/>
  <c r="H27" i="6" s="1" a="1"/>
  <c r="G29" i="6"/>
  <c r="G13" i="2"/>
  <c r="H10" i="2" s="1"/>
  <c r="C23" i="2" a="1"/>
  <c r="G16" i="2"/>
  <c r="H22" i="1" l="1"/>
  <c r="G28" i="1" s="1"/>
  <c r="H27" i="1" s="1" a="1"/>
  <c r="H27" i="6"/>
  <c r="H33" i="6" s="1"/>
  <c r="H36" i="6"/>
  <c r="H35" i="6"/>
  <c r="H34" i="6"/>
  <c r="C24" i="10" a="1"/>
  <c r="G17" i="10"/>
  <c r="H35" i="9"/>
  <c r="H34" i="9"/>
  <c r="H27" i="9"/>
  <c r="H33" i="9" s="1"/>
  <c r="H36" i="9"/>
  <c r="H27" i="7" a="1"/>
  <c r="H27" i="7" s="1"/>
  <c r="H33" i="7" s="1"/>
  <c r="G20" i="8"/>
  <c r="G18" i="8"/>
  <c r="C17" i="8"/>
  <c r="G19" i="8"/>
  <c r="G14" i="8"/>
  <c r="C24" i="5"/>
  <c r="G19" i="2"/>
  <c r="H16" i="2" s="1"/>
  <c r="H11" i="2"/>
  <c r="H13" i="2" s="1"/>
  <c r="H12" i="2"/>
  <c r="C23" i="2"/>
  <c r="G24" i="2"/>
  <c r="G25" i="2"/>
  <c r="H27" i="1" l="1"/>
  <c r="H33" i="1" s="1"/>
  <c r="H35" i="1"/>
  <c r="H34" i="1"/>
  <c r="H37" i="6"/>
  <c r="H37" i="9"/>
  <c r="H39" i="9" s="1"/>
  <c r="H40" i="9" s="1"/>
  <c r="G21" i="10"/>
  <c r="C24" i="10"/>
  <c r="G27" i="10"/>
  <c r="G25" i="10"/>
  <c r="G26" i="10"/>
  <c r="H36" i="7"/>
  <c r="H34" i="7"/>
  <c r="H35" i="7"/>
  <c r="H12" i="8"/>
  <c r="H13" i="8"/>
  <c r="H11" i="8"/>
  <c r="H10" i="8"/>
  <c r="C24" i="8" a="1"/>
  <c r="G17" i="8"/>
  <c r="H39" i="6"/>
  <c r="C31" i="5" a="1"/>
  <c r="G23" i="2"/>
  <c r="C30" i="2" a="1"/>
  <c r="H17" i="2"/>
  <c r="H18" i="2"/>
  <c r="H36" i="1" l="1"/>
  <c r="H38" i="1" s="1"/>
  <c r="H39" i="1" s="1"/>
  <c r="H18" i="10"/>
  <c r="H19" i="10"/>
  <c r="H20" i="10"/>
  <c r="G24" i="10"/>
  <c r="C31" i="10" a="1"/>
  <c r="H17" i="10"/>
  <c r="H37" i="7"/>
  <c r="H39" i="7" s="1"/>
  <c r="H40" i="7" s="1"/>
  <c r="C24" i="8"/>
  <c r="G27" i="8"/>
  <c r="G25" i="8"/>
  <c r="G26" i="8"/>
  <c r="G21" i="8"/>
  <c r="C31" i="5"/>
  <c r="H19" i="2"/>
  <c r="G26" i="2"/>
  <c r="H23" i="2" s="1"/>
  <c r="C30" i="2"/>
  <c r="G30" i="2" s="1"/>
  <c r="G31" i="2"/>
  <c r="G32" i="2"/>
  <c r="G28" i="10" l="1"/>
  <c r="H24" i="10"/>
  <c r="G33" i="10"/>
  <c r="C31" i="10"/>
  <c r="G31" i="10" s="1"/>
  <c r="G34" i="10"/>
  <c r="G32" i="10"/>
  <c r="H19" i="8"/>
  <c r="H20" i="8"/>
  <c r="H18" i="8"/>
  <c r="H17" i="8"/>
  <c r="C31" i="8" a="1"/>
  <c r="G24" i="8"/>
  <c r="G33" i="2"/>
  <c r="H31" i="2" s="1"/>
  <c r="H30" i="2"/>
  <c r="H25" i="2"/>
  <c r="H24" i="2"/>
  <c r="G35" i="10" l="1"/>
  <c r="H31" i="10"/>
  <c r="H32" i="10"/>
  <c r="H33" i="10"/>
  <c r="H34" i="10"/>
  <c r="H27" i="10"/>
  <c r="H26" i="10"/>
  <c r="H25" i="10"/>
  <c r="G33" i="8"/>
  <c r="C31" i="8"/>
  <c r="G31" i="8" s="1"/>
  <c r="G34" i="8"/>
  <c r="G32" i="8"/>
  <c r="G28" i="8"/>
  <c r="H24" i="8"/>
  <c r="H32" i="2"/>
  <c r="H33" i="2" s="1"/>
  <c r="H26" i="2"/>
  <c r="H5" i="11" l="1" a="1"/>
  <c r="H5" i="11" s="1"/>
  <c r="I5" i="11" s="1" a="1"/>
  <c r="I5" i="11" s="1"/>
  <c r="H25" i="8"/>
  <c r="H26" i="8"/>
  <c r="H27" i="8"/>
  <c r="H33" i="8"/>
  <c r="G35" i="8"/>
  <c r="H32" i="8" s="1"/>
  <c r="H31" i="8"/>
  <c r="H3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<sst xmlns="http://schemas.openxmlformats.org/spreadsheetml/2006/main" count="398" uniqueCount="119">
  <si>
    <t>C1</t>
  </si>
  <si>
    <t>C2</t>
  </si>
  <si>
    <t>C3</t>
  </si>
  <si>
    <t>SUMA</t>
  </si>
  <si>
    <t xml:space="preserve"> </t>
  </si>
  <si>
    <t>Normalización de la matriz por la suma</t>
  </si>
  <si>
    <t>PROMEDIO</t>
  </si>
  <si>
    <t>Vector Fila total</t>
  </si>
  <si>
    <t>COCIENTE vector fila total entre promedio</t>
  </si>
  <si>
    <t>Landa máxima</t>
  </si>
  <si>
    <t>permite conocer el indice de consistemcia</t>
  </si>
  <si>
    <t>CI indice de consistencia</t>
  </si>
  <si>
    <t>Rango matriz</t>
  </si>
  <si>
    <t>RCR ratio de consistencia</t>
  </si>
  <si>
    <t>CONSISTENCIA ALEATORIA DE UNA MATRIZ</t>
  </si>
  <si>
    <t>Primer producto</t>
  </si>
  <si>
    <t>Segundo producto</t>
  </si>
  <si>
    <t>VECTOR PROPIO</t>
  </si>
  <si>
    <t>Tercer producto</t>
  </si>
  <si>
    <t>Cuarto Producto</t>
  </si>
  <si>
    <t>Se van pultiplicando las matrices por si mismas hasta que el vertor propio</t>
  </si>
  <si>
    <t>tiene los cuatro decimales iguales al anterior vertor propio.</t>
  </si>
  <si>
    <t>En la cuarta multiplicacion vemos que el vector propio coincide en las cuatro decimales con el anterior así que podemos parar</t>
  </si>
  <si>
    <t>A</t>
  </si>
  <si>
    <t>B</t>
  </si>
  <si>
    <t>C</t>
  </si>
  <si>
    <t>D</t>
  </si>
  <si>
    <t>El vector propio es el vector de ponderación de las alternativas respecto del C1</t>
  </si>
  <si>
    <t>3,36% que es menor que 9% que es el que tiene que tener una matriz 4x4 por lo tanto es consistente</t>
  </si>
  <si>
    <t>El vector propio es el vector de ponderación de las alternativas respecto del C3</t>
  </si>
  <si>
    <t>El vector propio es el vector de ponderación de las alternativas respecto del C2</t>
  </si>
  <si>
    <t>AlTERNATIVAS</t>
  </si>
  <si>
    <t>Ponderación de alternativas por C1</t>
  </si>
  <si>
    <t>Ponderación de alternativas por C2</t>
  </si>
  <si>
    <t>Ponderación de alternativas por C3</t>
  </si>
  <si>
    <t>x</t>
  </si>
  <si>
    <t>Ponderación final de alternativas</t>
  </si>
  <si>
    <t>mejor alternativa es la A seguida de la D</t>
  </si>
  <si>
    <t>que son limitados, en un conjunto de proyectos que hay que desarrollar</t>
  </si>
  <si>
    <t>si la matri no es consistente, entonces hay que desacharla.</t>
  </si>
  <si>
    <t>Igual</t>
  </si>
  <si>
    <t>Moderado</t>
  </si>
  <si>
    <t>Fuerte</t>
  </si>
  <si>
    <t>Muy fuerte</t>
  </si>
  <si>
    <t>Extremo</t>
  </si>
  <si>
    <t xml:space="preserve">El método AHP parte del cálculo de una matriz de comparación que se determina comparando dos a dos todos los criterios,  y luego todas las anternativas. Cada una de esas matrices debe ser consistente, y si no lo fuera, hay que  desecharla porque la información que contiene no es relevante. </t>
  </si>
  <si>
    <t xml:space="preserve">Dimensión de la matriz= </t>
  </si>
  <si>
    <t>Construcción de la matriz de comparación entre criterios</t>
  </si>
  <si>
    <t>Tamaño de la matriz</t>
  </si>
  <si>
    <t>Ratio de consistencia máximo</t>
  </si>
  <si>
    <t>5 o mayor</t>
  </si>
  <si>
    <t>CR ratio de consistencia</t>
  </si>
  <si>
    <t>n</t>
  </si>
  <si>
    <t>RI</t>
  </si>
  <si>
    <t>ojo aquí hay un valor 0,58 que lo llama consistencia aleatoria de esa matriz, que lo saco de la matrix de datos, pero en el ejemplo el porfesor usa 0,52</t>
  </si>
  <si>
    <t>tenga las cuatro cifras decimales idénticas a las del vector propio obtenido con la multiplicación anterior.</t>
  </si>
  <si>
    <t xml:space="preserve">Esto nos da la importancia de cada criterio. El C1 tendrá más importancia ya que </t>
  </si>
  <si>
    <t>Este vector propio es el vector de ponderación de los criterios</t>
  </si>
  <si>
    <t>Vamos a multiplicar esta matriz por si misma tantas veces, hasta que el vector propio resultante</t>
  </si>
  <si>
    <t xml:space="preserve">Estas ponderaciones sirven en las empresas para </t>
  </si>
  <si>
    <t xml:space="preserve">En función de los criterios y de su importancia la </t>
  </si>
  <si>
    <t>Ponderación de Criterios (importancia de los criterios)</t>
  </si>
  <si>
    <t>teniendo en cuenta sólo el criterio C1 la alternativa seleccionada sería la C</t>
  </si>
  <si>
    <t>teniendo en cuenta sólo el criterio C2 la alternativa seleccionada sería la A</t>
  </si>
  <si>
    <t>teniendo en cuenta sólo el criterio C3 la alternativa seleccionada sería la B</t>
  </si>
  <si>
    <t>C2 menos importante que C1</t>
  </si>
  <si>
    <t>C2 menos importante que C3</t>
  </si>
  <si>
    <t>C1 menos importante que C3</t>
  </si>
  <si>
    <t>"2/1"</t>
  </si>
  <si>
    <t>"1/3"</t>
  </si>
  <si>
    <t>"1/2"</t>
  </si>
  <si>
    <t>"3/1"</t>
  </si>
  <si>
    <t>Hemos conseguido la matrix de comparación de criterios</t>
  </si>
  <si>
    <t>"x/1"</t>
  </si>
  <si>
    <t>"1/x"</t>
  </si>
  <si>
    <t>PRIMERO determinamos que criterio es menos importante que cual.</t>
  </si>
  <si>
    <t>SEGUNDO: colocamos la información del paso 1 en la matriz</t>
  </si>
  <si>
    <t xml:space="preserve">TERCERO: determinamos para cda par de criterios, cuanto de menos importante es realmente el menos importante usando la tablita de la derecha. </t>
  </si>
  <si>
    <t>CUARTO: completamos la matriz dándole la vuelta a las fracciones</t>
  </si>
  <si>
    <t>QUINTO: eliminamos las comillas para que excel pueda calcular</t>
  </si>
  <si>
    <t>SEXTO: nos traemos aquí la matriz calculada</t>
  </si>
  <si>
    <t>SEPTIMO</t>
  </si>
  <si>
    <t>0,276% que es menor que 9% que es el que tiene que tener una matriz 4x4 por lo tanto es consistente</t>
  </si>
  <si>
    <t>2,41% que es menor que 9% que es el que tiene que tener una matriz 4x4 por lo tanto es consistente</t>
  </si>
  <si>
    <t>Matrix size</t>
  </si>
  <si>
    <t>Maximum consistency ratio</t>
  </si>
  <si>
    <t>5 or greater</t>
  </si>
  <si>
    <t>DATA</t>
  </si>
  <si>
    <t>"4/1"</t>
  </si>
  <si>
    <t>"1/4"</t>
  </si>
  <si>
    <t>1,57% que es menor que 5% que es el que tiene que tener una matriz 3x3 por lo tanto es consistente</t>
  </si>
  <si>
    <t>impacta en un 55,8%</t>
  </si>
  <si>
    <t>A- B</t>
  </si>
  <si>
    <t>A-C</t>
  </si>
  <si>
    <t>A-D</t>
  </si>
  <si>
    <t>B-C</t>
  </si>
  <si>
    <t>B-D</t>
  </si>
  <si>
    <t>C-D</t>
  </si>
  <si>
    <t>Respecto de C1</t>
  </si>
  <si>
    <t>Quien es menos importante:</t>
  </si>
  <si>
    <t>Respecto de C2</t>
  </si>
  <si>
    <t>Respecto de C3</t>
  </si>
  <si>
    <t xml:space="preserve">encontrar por ejemplo cómo distribuir los recursos </t>
  </si>
  <si>
    <t>EN VALORACION:</t>
  </si>
  <si>
    <t>OBJETIVO = Calcular el valor del activo D</t>
  </si>
  <si>
    <t>CRITERIOS = variables explicativas</t>
  </si>
  <si>
    <t>ALTERNATIVAS = Activos (comparables + activo D problema)</t>
  </si>
  <si>
    <t>Hemos obtenido anteriormente con el método AHP estas ponderaciones para los activos A B C y D. Ahora queremos conocer el precio de D</t>
  </si>
  <si>
    <t>Activo</t>
  </si>
  <si>
    <t>Ponderación del activo</t>
  </si>
  <si>
    <t>Precio comparable</t>
  </si>
  <si>
    <t>Comparable A</t>
  </si>
  <si>
    <t>Comparable B</t>
  </si>
  <si>
    <t>Comparable C</t>
  </si>
  <si>
    <r>
      <t xml:space="preserve">Activo </t>
    </r>
    <r>
      <rPr>
        <b/>
        <sz val="11"/>
        <color rgb="FFFF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del que queremos saber el valor</t>
    </r>
  </si>
  <si>
    <t>¿?</t>
  </si>
  <si>
    <t>Ratio=</t>
  </si>
  <si>
    <t>Millones de Euros</t>
  </si>
  <si>
    <t xml:space="preserve">Valor del Activo 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</si>
</sst>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5" fontId="0" fillId="0" borderId="0" xfId="0" applyNumberFormat="1"/>
    <xf numFmtId="2" fontId="0" fillId="0" borderId="1" xfId="0" applyNumberFormat="1" applyBorder="1"/>
    <xf numFmtId="0" fontId="0" fillId="6" borderId="1" xfId="0" applyFill="1" applyBorder="1" applyAlignment="1">
      <alignment horizontal="center" wrapText="1"/>
    </xf>
    <xf numFmtId="164" fontId="0" fillId="6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0" fillId="3" borderId="6" xfId="0" applyFill="1" applyBorder="1"/>
    <xf numFmtId="166" fontId="0" fillId="0" borderId="1" xfId="0" applyNumberFormat="1" applyBorder="1"/>
    <xf numFmtId="166" fontId="0" fillId="3" borderId="1" xfId="0" applyNumberFormat="1" applyFill="1" applyBorder="1"/>
    <xf numFmtId="2" fontId="0" fillId="3" borderId="1" xfId="0" applyNumberFormat="1" applyFill="1" applyBorder="1"/>
    <xf numFmtId="165" fontId="0" fillId="0" borderId="1" xfId="0" applyNumberFormat="1" applyBorder="1"/>
    <xf numFmtId="0" fontId="0" fillId="7" borderId="1" xfId="0" applyFill="1" applyBorder="1"/>
    <xf numFmtId="0" fontId="0" fillId="2" borderId="1" xfId="0" applyFill="1" applyBorder="1"/>
    <xf numFmtId="166" fontId="0" fillId="2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8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164" fontId="0" fillId="0" borderId="1" xfId="0" applyNumberFormat="1" applyFill="1" applyBorder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right"/>
    </xf>
    <xf numFmtId="0" fontId="0" fillId="9" borderId="0" xfId="0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62F4A30-B7C4-40AD-8B8D-61F96047FB25}" type="doc">
      <dgm:prSet loTypeId="urn:microsoft.com/office/officeart/2005/8/layout/orgChart1" loCatId="hierarchy" qsTypeId="urn:microsoft.com/office/officeart/2005/8/quickstyle/simple1" qsCatId="simple" csTypeId="urn:microsoft.com/office/officeart/2005/8/colors/colorful3" csCatId="colorful" phldr="1"/>
      <dgm:spPr/>
      <dgm:t>
        <a:bodyPr/>
        <a:lstStyle/>
        <a:p>
          <a:endParaRPr lang="es-ES"/>
        </a:p>
      </dgm:t>
    </dgm:pt>
    <dgm:pt modelId="{4BE18D3C-90DC-42A7-85E4-42A91B7DCCFA}">
      <dgm:prSet phldrT="[Texto]"/>
      <dgm:spPr/>
      <dgm:t>
        <a:bodyPr/>
        <a:lstStyle/>
        <a:p>
          <a:r>
            <a:rPr lang="es-ES"/>
            <a:t>Valor Activo X</a:t>
          </a:r>
        </a:p>
      </dgm:t>
    </dgm:pt>
    <dgm:pt modelId="{F44EAA2D-4934-4F1B-9225-6CB72CC8734D}" type="parTrans" cxnId="{0DE3A335-56B9-4E5F-8682-046583565541}">
      <dgm:prSet/>
      <dgm:spPr/>
      <dgm:t>
        <a:bodyPr/>
        <a:lstStyle/>
        <a:p>
          <a:endParaRPr lang="es-ES"/>
        </a:p>
      </dgm:t>
    </dgm:pt>
    <dgm:pt modelId="{1FFA958F-38B1-4EF2-8AC2-1D1AB957E2D4}" type="sibTrans" cxnId="{0DE3A335-56B9-4E5F-8682-046583565541}">
      <dgm:prSet/>
      <dgm:spPr/>
      <dgm:t>
        <a:bodyPr/>
        <a:lstStyle/>
        <a:p>
          <a:endParaRPr lang="es-ES"/>
        </a:p>
      </dgm:t>
    </dgm:pt>
    <dgm:pt modelId="{35557257-7BF7-457A-B4B3-DFCE1C3C5BD9}" type="asst">
      <dgm:prSet phldrT="[Texto]"/>
      <dgm:spPr/>
      <dgm:t>
        <a:bodyPr/>
        <a:lstStyle/>
        <a:p>
          <a:r>
            <a:rPr lang="es-ES"/>
            <a:t>Criterio 1</a:t>
          </a:r>
        </a:p>
      </dgm:t>
    </dgm:pt>
    <dgm:pt modelId="{C57E9D18-A63B-40FA-947F-E3A0CAB518D1}" type="parTrans" cxnId="{9E6528AC-F97D-46CC-91CE-204959E8A6F0}">
      <dgm:prSet/>
      <dgm:spPr/>
      <dgm:t>
        <a:bodyPr/>
        <a:lstStyle/>
        <a:p>
          <a:endParaRPr lang="es-ES"/>
        </a:p>
      </dgm:t>
    </dgm:pt>
    <dgm:pt modelId="{7ED02005-50C0-4E5C-8DE7-9C6B6FB9D83A}" type="sibTrans" cxnId="{9E6528AC-F97D-46CC-91CE-204959E8A6F0}">
      <dgm:prSet/>
      <dgm:spPr/>
      <dgm:t>
        <a:bodyPr/>
        <a:lstStyle/>
        <a:p>
          <a:endParaRPr lang="es-ES"/>
        </a:p>
      </dgm:t>
    </dgm:pt>
    <dgm:pt modelId="{AA9B36BC-6688-43AA-91CF-5AB784BA7282}" type="asst">
      <dgm:prSet phldrT="[Texto]"/>
      <dgm:spPr/>
      <dgm:t>
        <a:bodyPr/>
        <a:lstStyle/>
        <a:p>
          <a:r>
            <a:rPr lang="es-ES"/>
            <a:t>Criterio 2</a:t>
          </a:r>
        </a:p>
      </dgm:t>
    </dgm:pt>
    <dgm:pt modelId="{4C9EDE71-FBD5-422B-BB12-AF5136D46A24}" type="parTrans" cxnId="{B08A1C8E-4FC4-44DA-B3F1-7620C3D7568C}">
      <dgm:prSet/>
      <dgm:spPr/>
      <dgm:t>
        <a:bodyPr/>
        <a:lstStyle/>
        <a:p>
          <a:endParaRPr lang="es-ES"/>
        </a:p>
      </dgm:t>
    </dgm:pt>
    <dgm:pt modelId="{76878570-D812-4581-BD97-E6A20DC4C79A}" type="sibTrans" cxnId="{B08A1C8E-4FC4-44DA-B3F1-7620C3D7568C}">
      <dgm:prSet/>
      <dgm:spPr/>
      <dgm:t>
        <a:bodyPr/>
        <a:lstStyle/>
        <a:p>
          <a:endParaRPr lang="es-ES"/>
        </a:p>
      </dgm:t>
    </dgm:pt>
    <dgm:pt modelId="{9CBE222C-D6D0-4003-8F02-58B865696898}" type="asst">
      <dgm:prSet phldrT="[Texto]"/>
      <dgm:spPr/>
      <dgm:t>
        <a:bodyPr/>
        <a:lstStyle/>
        <a:p>
          <a:r>
            <a:rPr lang="es-ES"/>
            <a:t>Criterio 3</a:t>
          </a:r>
        </a:p>
      </dgm:t>
    </dgm:pt>
    <dgm:pt modelId="{622C487D-BE41-4DF7-B4B1-6FE14061AC42}" type="parTrans" cxnId="{DD653315-EE10-440F-BDD9-194BCCB8F599}">
      <dgm:prSet/>
      <dgm:spPr/>
      <dgm:t>
        <a:bodyPr/>
        <a:lstStyle/>
        <a:p>
          <a:endParaRPr lang="es-ES"/>
        </a:p>
      </dgm:t>
    </dgm:pt>
    <dgm:pt modelId="{FB39DD5A-8A57-4411-893D-E5FAAF49D6D2}" type="sibTrans" cxnId="{DD653315-EE10-440F-BDD9-194BCCB8F599}">
      <dgm:prSet/>
      <dgm:spPr/>
      <dgm:t>
        <a:bodyPr/>
        <a:lstStyle/>
        <a:p>
          <a:endParaRPr lang="es-ES"/>
        </a:p>
      </dgm:t>
    </dgm:pt>
    <dgm:pt modelId="{5869119F-6681-47E2-8DE4-4D1557496AAF}" type="asst">
      <dgm:prSet phldrT="[Texto]"/>
      <dgm:spPr/>
      <dgm:t>
        <a:bodyPr/>
        <a:lstStyle/>
        <a:p>
          <a:r>
            <a:rPr lang="es-ES"/>
            <a:t>comparable A</a:t>
          </a:r>
        </a:p>
      </dgm:t>
    </dgm:pt>
    <dgm:pt modelId="{E7827E55-002B-4724-B905-8075F8C5C576}" type="parTrans" cxnId="{84F6034C-BAE5-4593-9079-02B2D7EAB032}">
      <dgm:prSet/>
      <dgm:spPr/>
      <dgm:t>
        <a:bodyPr/>
        <a:lstStyle/>
        <a:p>
          <a:endParaRPr lang="es-ES"/>
        </a:p>
      </dgm:t>
    </dgm:pt>
    <dgm:pt modelId="{FF5D2241-1085-4DA9-A577-CFF0755B7369}" type="sibTrans" cxnId="{84F6034C-BAE5-4593-9079-02B2D7EAB032}">
      <dgm:prSet/>
      <dgm:spPr/>
      <dgm:t>
        <a:bodyPr/>
        <a:lstStyle/>
        <a:p>
          <a:endParaRPr lang="es-ES"/>
        </a:p>
      </dgm:t>
    </dgm:pt>
    <dgm:pt modelId="{1419E2F1-978D-4569-BB42-B1F726DB5F2A}" type="asst">
      <dgm:prSet phldrT="[Texto]"/>
      <dgm:spPr/>
      <dgm:t>
        <a:bodyPr/>
        <a:lstStyle/>
        <a:p>
          <a:r>
            <a:rPr lang="es-ES"/>
            <a:t>comparable B</a:t>
          </a:r>
        </a:p>
      </dgm:t>
    </dgm:pt>
    <dgm:pt modelId="{78FCBA08-CEBE-4ED7-845D-32618BFE4347}" type="parTrans" cxnId="{B3332CF8-3E5C-44A3-93ED-060500ED6D8E}">
      <dgm:prSet/>
      <dgm:spPr/>
      <dgm:t>
        <a:bodyPr/>
        <a:lstStyle/>
        <a:p>
          <a:endParaRPr lang="es-ES"/>
        </a:p>
      </dgm:t>
    </dgm:pt>
    <dgm:pt modelId="{F2E59D17-DA0E-4DFE-A560-5276B516CE7D}" type="sibTrans" cxnId="{B3332CF8-3E5C-44A3-93ED-060500ED6D8E}">
      <dgm:prSet/>
      <dgm:spPr/>
      <dgm:t>
        <a:bodyPr/>
        <a:lstStyle/>
        <a:p>
          <a:endParaRPr lang="es-ES"/>
        </a:p>
      </dgm:t>
    </dgm:pt>
    <dgm:pt modelId="{459491F9-1EDA-4134-B119-5578FB9B3AE6}" type="asst">
      <dgm:prSet phldrT="[Texto]"/>
      <dgm:spPr/>
      <dgm:t>
        <a:bodyPr/>
        <a:lstStyle/>
        <a:p>
          <a:r>
            <a:rPr lang="es-ES"/>
            <a:t>Comparable C</a:t>
          </a:r>
        </a:p>
      </dgm:t>
    </dgm:pt>
    <dgm:pt modelId="{77BA96ED-CE5A-4B91-B911-C075EF2A8D26}" type="parTrans" cxnId="{E32EA7F1-D666-4B87-BB41-AC1997673D18}">
      <dgm:prSet/>
      <dgm:spPr/>
      <dgm:t>
        <a:bodyPr/>
        <a:lstStyle/>
        <a:p>
          <a:endParaRPr lang="es-ES"/>
        </a:p>
      </dgm:t>
    </dgm:pt>
    <dgm:pt modelId="{6A036981-59CE-44FC-A689-54DE9C1460E7}" type="sibTrans" cxnId="{E32EA7F1-D666-4B87-BB41-AC1997673D18}">
      <dgm:prSet/>
      <dgm:spPr/>
      <dgm:t>
        <a:bodyPr/>
        <a:lstStyle/>
        <a:p>
          <a:endParaRPr lang="es-ES"/>
        </a:p>
      </dgm:t>
    </dgm:pt>
    <dgm:pt modelId="{741A67C3-315A-4D3F-90D1-77881FC4D916}" type="asst">
      <dgm:prSet phldrT="[Texto]"/>
      <dgm:spPr/>
      <dgm:t>
        <a:bodyPr/>
        <a:lstStyle/>
        <a:p>
          <a:r>
            <a:rPr lang="es-ES"/>
            <a:t>Activo D precio desconocido</a:t>
          </a:r>
        </a:p>
      </dgm:t>
    </dgm:pt>
    <dgm:pt modelId="{E884D19B-5FAF-4B7B-A7FA-59B937303B8E}" type="parTrans" cxnId="{6A549733-5DA5-4DE8-8C8C-478A5E32DFB8}">
      <dgm:prSet/>
      <dgm:spPr/>
      <dgm:t>
        <a:bodyPr/>
        <a:lstStyle/>
        <a:p>
          <a:endParaRPr lang="es-ES"/>
        </a:p>
      </dgm:t>
    </dgm:pt>
    <dgm:pt modelId="{89770848-D04A-4297-87D9-6758ED81F8DB}" type="sibTrans" cxnId="{6A549733-5DA5-4DE8-8C8C-478A5E32DFB8}">
      <dgm:prSet/>
      <dgm:spPr/>
      <dgm:t>
        <a:bodyPr/>
        <a:lstStyle/>
        <a:p>
          <a:endParaRPr lang="es-ES"/>
        </a:p>
      </dgm:t>
    </dgm:pt>
    <dgm:pt modelId="{4C4BF1B9-E482-45C5-9BD6-2A0B0A66409F}" type="pres">
      <dgm:prSet presAssocID="{862F4A30-B7C4-40AD-8B8D-61F96047FB25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70BE3D02-FD4D-491D-98CD-0C5FF99FB257}" type="pres">
      <dgm:prSet presAssocID="{4BE18D3C-90DC-42A7-85E4-42A91B7DCCFA}" presName="hierRoot1" presStyleCnt="0">
        <dgm:presLayoutVars>
          <dgm:hierBranch val="init"/>
        </dgm:presLayoutVars>
      </dgm:prSet>
      <dgm:spPr/>
    </dgm:pt>
    <dgm:pt modelId="{3761CA74-8C83-48B1-8B12-9AA274AE67D4}" type="pres">
      <dgm:prSet presAssocID="{4BE18D3C-90DC-42A7-85E4-42A91B7DCCFA}" presName="rootComposite1" presStyleCnt="0"/>
      <dgm:spPr/>
    </dgm:pt>
    <dgm:pt modelId="{21C5065F-1496-47D5-AE16-37DC2BA1C111}" type="pres">
      <dgm:prSet presAssocID="{4BE18D3C-90DC-42A7-85E4-42A91B7DCCFA}" presName="rootText1" presStyleLbl="node0" presStyleIdx="0" presStyleCnt="1">
        <dgm:presLayoutVars>
          <dgm:chPref val="3"/>
        </dgm:presLayoutVars>
      </dgm:prSet>
      <dgm:spPr/>
    </dgm:pt>
    <dgm:pt modelId="{DE55C416-8372-43E9-96A8-1A11586DBC6D}" type="pres">
      <dgm:prSet presAssocID="{4BE18D3C-90DC-42A7-85E4-42A91B7DCCFA}" presName="rootConnector1" presStyleLbl="node1" presStyleIdx="0" presStyleCnt="0"/>
      <dgm:spPr/>
    </dgm:pt>
    <dgm:pt modelId="{50035C90-8617-431A-B8BC-020D8CC4A14A}" type="pres">
      <dgm:prSet presAssocID="{4BE18D3C-90DC-42A7-85E4-42A91B7DCCFA}" presName="hierChild2" presStyleCnt="0"/>
      <dgm:spPr/>
    </dgm:pt>
    <dgm:pt modelId="{17333D71-4F58-43A3-AEBA-4CA4C356A4DF}" type="pres">
      <dgm:prSet presAssocID="{4BE18D3C-90DC-42A7-85E4-42A91B7DCCFA}" presName="hierChild3" presStyleCnt="0"/>
      <dgm:spPr/>
    </dgm:pt>
    <dgm:pt modelId="{36A61F39-F286-40D5-8062-7CD731DD57B6}" type="pres">
      <dgm:prSet presAssocID="{C57E9D18-A63B-40FA-947F-E3A0CAB518D1}" presName="Name111" presStyleLbl="parChTrans1D2" presStyleIdx="0" presStyleCnt="3"/>
      <dgm:spPr/>
    </dgm:pt>
    <dgm:pt modelId="{F03FDCB6-CE56-4623-BD59-564E7389211C}" type="pres">
      <dgm:prSet presAssocID="{35557257-7BF7-457A-B4B3-DFCE1C3C5BD9}" presName="hierRoot3" presStyleCnt="0">
        <dgm:presLayoutVars>
          <dgm:hierBranch val="init"/>
        </dgm:presLayoutVars>
      </dgm:prSet>
      <dgm:spPr/>
    </dgm:pt>
    <dgm:pt modelId="{0ABB120D-24A9-4366-936A-B7008DDEBC87}" type="pres">
      <dgm:prSet presAssocID="{35557257-7BF7-457A-B4B3-DFCE1C3C5BD9}" presName="rootComposite3" presStyleCnt="0"/>
      <dgm:spPr/>
    </dgm:pt>
    <dgm:pt modelId="{2564BF88-EF10-4928-807A-BEAC426BF1B9}" type="pres">
      <dgm:prSet presAssocID="{35557257-7BF7-457A-B4B3-DFCE1C3C5BD9}" presName="rootText3" presStyleLbl="asst1" presStyleIdx="0" presStyleCnt="7">
        <dgm:presLayoutVars>
          <dgm:chPref val="3"/>
        </dgm:presLayoutVars>
      </dgm:prSet>
      <dgm:spPr/>
    </dgm:pt>
    <dgm:pt modelId="{19B8E37F-E0C2-475D-85BE-F27C3ABD3652}" type="pres">
      <dgm:prSet presAssocID="{35557257-7BF7-457A-B4B3-DFCE1C3C5BD9}" presName="rootConnector3" presStyleLbl="asst1" presStyleIdx="0" presStyleCnt="7"/>
      <dgm:spPr/>
    </dgm:pt>
    <dgm:pt modelId="{9C45DB90-77AE-4B14-ABF3-92736B98E1D8}" type="pres">
      <dgm:prSet presAssocID="{35557257-7BF7-457A-B4B3-DFCE1C3C5BD9}" presName="hierChild6" presStyleCnt="0"/>
      <dgm:spPr/>
    </dgm:pt>
    <dgm:pt modelId="{EC028E9D-2724-4540-8E14-5BE1F5CFEABD}" type="pres">
      <dgm:prSet presAssocID="{35557257-7BF7-457A-B4B3-DFCE1C3C5BD9}" presName="hierChild7" presStyleCnt="0"/>
      <dgm:spPr/>
    </dgm:pt>
    <dgm:pt modelId="{689E83F3-929D-49A3-A8A0-E392F8E97234}" type="pres">
      <dgm:prSet presAssocID="{4C9EDE71-FBD5-422B-BB12-AF5136D46A24}" presName="Name111" presStyleLbl="parChTrans1D2" presStyleIdx="1" presStyleCnt="3"/>
      <dgm:spPr/>
    </dgm:pt>
    <dgm:pt modelId="{F45096C5-77F4-440B-9A15-EFF9D9F7E0AB}" type="pres">
      <dgm:prSet presAssocID="{AA9B36BC-6688-43AA-91CF-5AB784BA7282}" presName="hierRoot3" presStyleCnt="0">
        <dgm:presLayoutVars>
          <dgm:hierBranch val="init"/>
        </dgm:presLayoutVars>
      </dgm:prSet>
      <dgm:spPr/>
    </dgm:pt>
    <dgm:pt modelId="{1FC60CE5-E1D4-48C7-A266-DB37730FA195}" type="pres">
      <dgm:prSet presAssocID="{AA9B36BC-6688-43AA-91CF-5AB784BA7282}" presName="rootComposite3" presStyleCnt="0"/>
      <dgm:spPr/>
    </dgm:pt>
    <dgm:pt modelId="{95D7698A-D602-4899-A429-38C179F3F0CA}" type="pres">
      <dgm:prSet presAssocID="{AA9B36BC-6688-43AA-91CF-5AB784BA7282}" presName="rootText3" presStyleLbl="asst1" presStyleIdx="1" presStyleCnt="7">
        <dgm:presLayoutVars>
          <dgm:chPref val="3"/>
        </dgm:presLayoutVars>
      </dgm:prSet>
      <dgm:spPr/>
    </dgm:pt>
    <dgm:pt modelId="{0EDB3C2A-1A03-40DF-AAF6-21CE8DA9CA7D}" type="pres">
      <dgm:prSet presAssocID="{AA9B36BC-6688-43AA-91CF-5AB784BA7282}" presName="rootConnector3" presStyleLbl="asst1" presStyleIdx="1" presStyleCnt="7"/>
      <dgm:spPr/>
    </dgm:pt>
    <dgm:pt modelId="{B8CF26DD-98C1-45E8-A432-7B8A75FCACC1}" type="pres">
      <dgm:prSet presAssocID="{AA9B36BC-6688-43AA-91CF-5AB784BA7282}" presName="hierChild6" presStyleCnt="0"/>
      <dgm:spPr/>
    </dgm:pt>
    <dgm:pt modelId="{2F1FDD09-B57A-4E4A-9ACD-8DA6D83A5DD8}" type="pres">
      <dgm:prSet presAssocID="{AA9B36BC-6688-43AA-91CF-5AB784BA7282}" presName="hierChild7" presStyleCnt="0"/>
      <dgm:spPr/>
    </dgm:pt>
    <dgm:pt modelId="{B797937E-052F-40E4-940D-AA4D19470F0C}" type="pres">
      <dgm:prSet presAssocID="{622C487D-BE41-4DF7-B4B1-6FE14061AC42}" presName="Name111" presStyleLbl="parChTrans1D2" presStyleIdx="2" presStyleCnt="3"/>
      <dgm:spPr/>
    </dgm:pt>
    <dgm:pt modelId="{76A11C8A-D9DB-42DD-8BC3-025A11CECD16}" type="pres">
      <dgm:prSet presAssocID="{9CBE222C-D6D0-4003-8F02-58B865696898}" presName="hierRoot3" presStyleCnt="0">
        <dgm:presLayoutVars>
          <dgm:hierBranch val="init"/>
        </dgm:presLayoutVars>
      </dgm:prSet>
      <dgm:spPr/>
    </dgm:pt>
    <dgm:pt modelId="{B7C44471-D511-42DE-B5ED-F68569BF795A}" type="pres">
      <dgm:prSet presAssocID="{9CBE222C-D6D0-4003-8F02-58B865696898}" presName="rootComposite3" presStyleCnt="0"/>
      <dgm:spPr/>
    </dgm:pt>
    <dgm:pt modelId="{DECD3926-AEBB-42B7-A38D-66BA7EEE1C94}" type="pres">
      <dgm:prSet presAssocID="{9CBE222C-D6D0-4003-8F02-58B865696898}" presName="rootText3" presStyleLbl="asst1" presStyleIdx="2" presStyleCnt="7">
        <dgm:presLayoutVars>
          <dgm:chPref val="3"/>
        </dgm:presLayoutVars>
      </dgm:prSet>
      <dgm:spPr/>
    </dgm:pt>
    <dgm:pt modelId="{9D40FA3F-7C42-41D4-B98C-41E68AC1D22A}" type="pres">
      <dgm:prSet presAssocID="{9CBE222C-D6D0-4003-8F02-58B865696898}" presName="rootConnector3" presStyleLbl="asst1" presStyleIdx="2" presStyleCnt="7"/>
      <dgm:spPr/>
    </dgm:pt>
    <dgm:pt modelId="{959DB2E7-E8D8-4CDF-8E73-DD5E20A86DF8}" type="pres">
      <dgm:prSet presAssocID="{9CBE222C-D6D0-4003-8F02-58B865696898}" presName="hierChild6" presStyleCnt="0"/>
      <dgm:spPr/>
    </dgm:pt>
    <dgm:pt modelId="{BC2D51EB-935A-4711-91F1-FDFDEF63A684}" type="pres">
      <dgm:prSet presAssocID="{9CBE222C-D6D0-4003-8F02-58B865696898}" presName="hierChild7" presStyleCnt="0"/>
      <dgm:spPr/>
    </dgm:pt>
    <dgm:pt modelId="{FE665B03-3DCF-4A6C-8874-DA667205BE43}" type="pres">
      <dgm:prSet presAssocID="{E7827E55-002B-4724-B905-8075F8C5C576}" presName="Name111" presStyleLbl="parChTrans1D3" presStyleIdx="0" presStyleCnt="4"/>
      <dgm:spPr/>
    </dgm:pt>
    <dgm:pt modelId="{DC14D9CB-905F-4728-AF73-E83FABAB6704}" type="pres">
      <dgm:prSet presAssocID="{5869119F-6681-47E2-8DE4-4D1557496AAF}" presName="hierRoot3" presStyleCnt="0">
        <dgm:presLayoutVars>
          <dgm:hierBranch val="init"/>
        </dgm:presLayoutVars>
      </dgm:prSet>
      <dgm:spPr/>
    </dgm:pt>
    <dgm:pt modelId="{1FEE2D52-40FF-4753-BFAB-E2391BA62D17}" type="pres">
      <dgm:prSet presAssocID="{5869119F-6681-47E2-8DE4-4D1557496AAF}" presName="rootComposite3" presStyleCnt="0"/>
      <dgm:spPr/>
    </dgm:pt>
    <dgm:pt modelId="{54030FE5-4EF0-46A5-B23B-D44DE07DE61C}" type="pres">
      <dgm:prSet presAssocID="{5869119F-6681-47E2-8DE4-4D1557496AAF}" presName="rootText3" presStyleLbl="asst1" presStyleIdx="3" presStyleCnt="7">
        <dgm:presLayoutVars>
          <dgm:chPref val="3"/>
        </dgm:presLayoutVars>
      </dgm:prSet>
      <dgm:spPr/>
    </dgm:pt>
    <dgm:pt modelId="{3D9CA6AD-A668-4911-9060-036B2BD01370}" type="pres">
      <dgm:prSet presAssocID="{5869119F-6681-47E2-8DE4-4D1557496AAF}" presName="rootConnector3" presStyleLbl="asst1" presStyleIdx="3" presStyleCnt="7"/>
      <dgm:spPr/>
    </dgm:pt>
    <dgm:pt modelId="{053DF331-E9B7-4961-A945-3AF99C5F7CE1}" type="pres">
      <dgm:prSet presAssocID="{5869119F-6681-47E2-8DE4-4D1557496AAF}" presName="hierChild6" presStyleCnt="0"/>
      <dgm:spPr/>
    </dgm:pt>
    <dgm:pt modelId="{4E53165B-A1EF-4ECB-B2D8-A67E3B096379}" type="pres">
      <dgm:prSet presAssocID="{5869119F-6681-47E2-8DE4-4D1557496AAF}" presName="hierChild7" presStyleCnt="0"/>
      <dgm:spPr/>
    </dgm:pt>
    <dgm:pt modelId="{529D3545-B8E4-4C21-AC26-C718B4296490}" type="pres">
      <dgm:prSet presAssocID="{78FCBA08-CEBE-4ED7-845D-32618BFE4347}" presName="Name111" presStyleLbl="parChTrans1D3" presStyleIdx="1" presStyleCnt="4"/>
      <dgm:spPr/>
    </dgm:pt>
    <dgm:pt modelId="{E59BCE7E-7E95-4259-944C-33AE6536D7BB}" type="pres">
      <dgm:prSet presAssocID="{1419E2F1-978D-4569-BB42-B1F726DB5F2A}" presName="hierRoot3" presStyleCnt="0">
        <dgm:presLayoutVars>
          <dgm:hierBranch val="init"/>
        </dgm:presLayoutVars>
      </dgm:prSet>
      <dgm:spPr/>
    </dgm:pt>
    <dgm:pt modelId="{0257E5BC-3D67-462E-AC1B-FBBCD5D39599}" type="pres">
      <dgm:prSet presAssocID="{1419E2F1-978D-4569-BB42-B1F726DB5F2A}" presName="rootComposite3" presStyleCnt="0"/>
      <dgm:spPr/>
    </dgm:pt>
    <dgm:pt modelId="{2DF40157-E900-4CBE-B66D-71DD10460103}" type="pres">
      <dgm:prSet presAssocID="{1419E2F1-978D-4569-BB42-B1F726DB5F2A}" presName="rootText3" presStyleLbl="asst1" presStyleIdx="4" presStyleCnt="7">
        <dgm:presLayoutVars>
          <dgm:chPref val="3"/>
        </dgm:presLayoutVars>
      </dgm:prSet>
      <dgm:spPr/>
    </dgm:pt>
    <dgm:pt modelId="{8FE1A1D0-9A38-4F0C-B102-6A7AA3A1E0A6}" type="pres">
      <dgm:prSet presAssocID="{1419E2F1-978D-4569-BB42-B1F726DB5F2A}" presName="rootConnector3" presStyleLbl="asst1" presStyleIdx="4" presStyleCnt="7"/>
      <dgm:spPr/>
    </dgm:pt>
    <dgm:pt modelId="{EEFE7E24-0E8C-4236-B6B9-A1A7BBBB9A27}" type="pres">
      <dgm:prSet presAssocID="{1419E2F1-978D-4569-BB42-B1F726DB5F2A}" presName="hierChild6" presStyleCnt="0"/>
      <dgm:spPr/>
    </dgm:pt>
    <dgm:pt modelId="{6A2C1D0E-B1C5-454C-80EC-75F247166F6A}" type="pres">
      <dgm:prSet presAssocID="{1419E2F1-978D-4569-BB42-B1F726DB5F2A}" presName="hierChild7" presStyleCnt="0"/>
      <dgm:spPr/>
    </dgm:pt>
    <dgm:pt modelId="{BD3C5D03-B3A6-4E46-A006-799A79AC454F}" type="pres">
      <dgm:prSet presAssocID="{77BA96ED-CE5A-4B91-B911-C075EF2A8D26}" presName="Name111" presStyleLbl="parChTrans1D3" presStyleIdx="2" presStyleCnt="4"/>
      <dgm:spPr/>
    </dgm:pt>
    <dgm:pt modelId="{E8758B3C-2BAF-4FB6-82FE-5A68F4BC5A94}" type="pres">
      <dgm:prSet presAssocID="{459491F9-1EDA-4134-B119-5578FB9B3AE6}" presName="hierRoot3" presStyleCnt="0">
        <dgm:presLayoutVars>
          <dgm:hierBranch val="init"/>
        </dgm:presLayoutVars>
      </dgm:prSet>
      <dgm:spPr/>
    </dgm:pt>
    <dgm:pt modelId="{7FC3CC6A-1EDE-4441-8E8D-D2EC819FAE65}" type="pres">
      <dgm:prSet presAssocID="{459491F9-1EDA-4134-B119-5578FB9B3AE6}" presName="rootComposite3" presStyleCnt="0"/>
      <dgm:spPr/>
    </dgm:pt>
    <dgm:pt modelId="{3F5645AA-10DD-4713-BA32-75155FC0A632}" type="pres">
      <dgm:prSet presAssocID="{459491F9-1EDA-4134-B119-5578FB9B3AE6}" presName="rootText3" presStyleLbl="asst1" presStyleIdx="5" presStyleCnt="7">
        <dgm:presLayoutVars>
          <dgm:chPref val="3"/>
        </dgm:presLayoutVars>
      </dgm:prSet>
      <dgm:spPr/>
    </dgm:pt>
    <dgm:pt modelId="{5C1F01E8-F9C8-46F4-9DB6-BD777E08AFF7}" type="pres">
      <dgm:prSet presAssocID="{459491F9-1EDA-4134-B119-5578FB9B3AE6}" presName="rootConnector3" presStyleLbl="asst1" presStyleIdx="5" presStyleCnt="7"/>
      <dgm:spPr/>
    </dgm:pt>
    <dgm:pt modelId="{0447AE55-38B7-4405-80CC-3EE45E716E79}" type="pres">
      <dgm:prSet presAssocID="{459491F9-1EDA-4134-B119-5578FB9B3AE6}" presName="hierChild6" presStyleCnt="0"/>
      <dgm:spPr/>
    </dgm:pt>
    <dgm:pt modelId="{14605678-F857-40B1-B02D-5BA005C7B71B}" type="pres">
      <dgm:prSet presAssocID="{459491F9-1EDA-4134-B119-5578FB9B3AE6}" presName="hierChild7" presStyleCnt="0"/>
      <dgm:spPr/>
    </dgm:pt>
    <dgm:pt modelId="{B3ED4ADB-1C98-4E9C-AB15-7C95B081E33D}" type="pres">
      <dgm:prSet presAssocID="{E884D19B-5FAF-4B7B-A7FA-59B937303B8E}" presName="Name111" presStyleLbl="parChTrans1D3" presStyleIdx="3" presStyleCnt="4"/>
      <dgm:spPr/>
    </dgm:pt>
    <dgm:pt modelId="{0F4808F9-4A88-4689-A0A9-BF7AE549E016}" type="pres">
      <dgm:prSet presAssocID="{741A67C3-315A-4D3F-90D1-77881FC4D916}" presName="hierRoot3" presStyleCnt="0">
        <dgm:presLayoutVars>
          <dgm:hierBranch val="init"/>
        </dgm:presLayoutVars>
      </dgm:prSet>
      <dgm:spPr/>
    </dgm:pt>
    <dgm:pt modelId="{8FBCC847-9CF7-4D1C-8CF4-DE301F00772E}" type="pres">
      <dgm:prSet presAssocID="{741A67C3-315A-4D3F-90D1-77881FC4D916}" presName="rootComposite3" presStyleCnt="0"/>
      <dgm:spPr/>
    </dgm:pt>
    <dgm:pt modelId="{3B090C98-D5DB-4474-A608-FDD8A7F91AEE}" type="pres">
      <dgm:prSet presAssocID="{741A67C3-315A-4D3F-90D1-77881FC4D916}" presName="rootText3" presStyleLbl="asst1" presStyleIdx="6" presStyleCnt="7">
        <dgm:presLayoutVars>
          <dgm:chPref val="3"/>
        </dgm:presLayoutVars>
      </dgm:prSet>
      <dgm:spPr/>
    </dgm:pt>
    <dgm:pt modelId="{C37F8319-BB84-4666-9A62-50FF0AF72A7C}" type="pres">
      <dgm:prSet presAssocID="{741A67C3-315A-4D3F-90D1-77881FC4D916}" presName="rootConnector3" presStyleLbl="asst1" presStyleIdx="6" presStyleCnt="7"/>
      <dgm:spPr/>
    </dgm:pt>
    <dgm:pt modelId="{10583702-D947-4FDC-9F7C-3C6DFB139DA9}" type="pres">
      <dgm:prSet presAssocID="{741A67C3-315A-4D3F-90D1-77881FC4D916}" presName="hierChild6" presStyleCnt="0"/>
      <dgm:spPr/>
    </dgm:pt>
    <dgm:pt modelId="{222095D3-7EA3-411C-8526-875D4FCCDB49}" type="pres">
      <dgm:prSet presAssocID="{741A67C3-315A-4D3F-90D1-77881FC4D916}" presName="hierChild7" presStyleCnt="0"/>
      <dgm:spPr/>
    </dgm:pt>
  </dgm:ptLst>
  <dgm:cxnLst>
    <dgm:cxn modelId="{6491180A-5DFB-45CA-8030-3BFA97DEC9D9}" type="presOf" srcId="{35557257-7BF7-457A-B4B3-DFCE1C3C5BD9}" destId="{2564BF88-EF10-4928-807A-BEAC426BF1B9}" srcOrd="0" destOrd="0" presId="urn:microsoft.com/office/officeart/2005/8/layout/orgChart1"/>
    <dgm:cxn modelId="{75FBB90C-7F7B-4AB3-9C6E-91BE42136E3E}" type="presOf" srcId="{1419E2F1-978D-4569-BB42-B1F726DB5F2A}" destId="{8FE1A1D0-9A38-4F0C-B102-6A7AA3A1E0A6}" srcOrd="1" destOrd="0" presId="urn:microsoft.com/office/officeart/2005/8/layout/orgChart1"/>
    <dgm:cxn modelId="{1A68C60E-B718-4591-888B-A22DE2B7FD16}" type="presOf" srcId="{77BA96ED-CE5A-4B91-B911-C075EF2A8D26}" destId="{BD3C5D03-B3A6-4E46-A006-799A79AC454F}" srcOrd="0" destOrd="0" presId="urn:microsoft.com/office/officeart/2005/8/layout/orgChart1"/>
    <dgm:cxn modelId="{DD653315-EE10-440F-BDD9-194BCCB8F599}" srcId="{4BE18D3C-90DC-42A7-85E4-42A91B7DCCFA}" destId="{9CBE222C-D6D0-4003-8F02-58B865696898}" srcOrd="2" destOrd="0" parTransId="{622C487D-BE41-4DF7-B4B1-6FE14061AC42}" sibTransId="{FB39DD5A-8A57-4411-893D-E5FAAF49D6D2}"/>
    <dgm:cxn modelId="{ED0FE51E-F7C8-40AE-B9D9-CEEEC4B3A61A}" type="presOf" srcId="{5869119F-6681-47E2-8DE4-4D1557496AAF}" destId="{3D9CA6AD-A668-4911-9060-036B2BD01370}" srcOrd="1" destOrd="0" presId="urn:microsoft.com/office/officeart/2005/8/layout/orgChart1"/>
    <dgm:cxn modelId="{EAD3D324-F1EC-4B9F-9118-A2917BE67EF3}" type="presOf" srcId="{C57E9D18-A63B-40FA-947F-E3A0CAB518D1}" destId="{36A61F39-F286-40D5-8062-7CD731DD57B6}" srcOrd="0" destOrd="0" presId="urn:microsoft.com/office/officeart/2005/8/layout/orgChart1"/>
    <dgm:cxn modelId="{09812B29-7EF5-4A14-B311-F25EBC433DBF}" type="presOf" srcId="{4C9EDE71-FBD5-422B-BB12-AF5136D46A24}" destId="{689E83F3-929D-49A3-A8A0-E392F8E97234}" srcOrd="0" destOrd="0" presId="urn:microsoft.com/office/officeart/2005/8/layout/orgChart1"/>
    <dgm:cxn modelId="{6A549733-5DA5-4DE8-8C8C-478A5E32DFB8}" srcId="{9CBE222C-D6D0-4003-8F02-58B865696898}" destId="{741A67C3-315A-4D3F-90D1-77881FC4D916}" srcOrd="3" destOrd="0" parTransId="{E884D19B-5FAF-4B7B-A7FA-59B937303B8E}" sibTransId="{89770848-D04A-4297-87D9-6758ED81F8DB}"/>
    <dgm:cxn modelId="{555E0E34-344B-43AD-A0EF-A3F7FBFFE04B}" type="presOf" srcId="{4BE18D3C-90DC-42A7-85E4-42A91B7DCCFA}" destId="{DE55C416-8372-43E9-96A8-1A11586DBC6D}" srcOrd="1" destOrd="0" presId="urn:microsoft.com/office/officeart/2005/8/layout/orgChart1"/>
    <dgm:cxn modelId="{0DE3A335-56B9-4E5F-8682-046583565541}" srcId="{862F4A30-B7C4-40AD-8B8D-61F96047FB25}" destId="{4BE18D3C-90DC-42A7-85E4-42A91B7DCCFA}" srcOrd="0" destOrd="0" parTransId="{F44EAA2D-4934-4F1B-9225-6CB72CC8734D}" sibTransId="{1FFA958F-38B1-4EF2-8AC2-1D1AB957E2D4}"/>
    <dgm:cxn modelId="{76A5915B-27DC-4705-B6AB-AD1EC6BD40D1}" type="presOf" srcId="{35557257-7BF7-457A-B4B3-DFCE1C3C5BD9}" destId="{19B8E37F-E0C2-475D-85BE-F27C3ABD3652}" srcOrd="1" destOrd="0" presId="urn:microsoft.com/office/officeart/2005/8/layout/orgChart1"/>
    <dgm:cxn modelId="{932AC042-3B99-415F-A906-8C9C94B7A7DA}" type="presOf" srcId="{E884D19B-5FAF-4B7B-A7FA-59B937303B8E}" destId="{B3ED4ADB-1C98-4E9C-AB15-7C95B081E33D}" srcOrd="0" destOrd="0" presId="urn:microsoft.com/office/officeart/2005/8/layout/orgChart1"/>
    <dgm:cxn modelId="{A7A00166-D2FD-45C5-9778-5663A1664B33}" type="presOf" srcId="{AA9B36BC-6688-43AA-91CF-5AB784BA7282}" destId="{95D7698A-D602-4899-A429-38C179F3F0CA}" srcOrd="0" destOrd="0" presId="urn:microsoft.com/office/officeart/2005/8/layout/orgChart1"/>
    <dgm:cxn modelId="{F8D63667-7487-444B-81AC-1EA4D9B86F20}" type="presOf" srcId="{459491F9-1EDA-4134-B119-5578FB9B3AE6}" destId="{5C1F01E8-F9C8-46F4-9DB6-BD777E08AFF7}" srcOrd="1" destOrd="0" presId="urn:microsoft.com/office/officeart/2005/8/layout/orgChart1"/>
    <dgm:cxn modelId="{84F6034C-BAE5-4593-9079-02B2D7EAB032}" srcId="{9CBE222C-D6D0-4003-8F02-58B865696898}" destId="{5869119F-6681-47E2-8DE4-4D1557496AAF}" srcOrd="0" destOrd="0" parTransId="{E7827E55-002B-4724-B905-8075F8C5C576}" sibTransId="{FF5D2241-1085-4DA9-A577-CFF0755B7369}"/>
    <dgm:cxn modelId="{E1E4A44F-9CD6-43A1-88D1-7558F06F56CB}" type="presOf" srcId="{9CBE222C-D6D0-4003-8F02-58B865696898}" destId="{DECD3926-AEBB-42B7-A38D-66BA7EEE1C94}" srcOrd="0" destOrd="0" presId="urn:microsoft.com/office/officeart/2005/8/layout/orgChart1"/>
    <dgm:cxn modelId="{20A98175-8BEF-443B-8F2D-794A75F87424}" type="presOf" srcId="{741A67C3-315A-4D3F-90D1-77881FC4D916}" destId="{C37F8319-BB84-4666-9A62-50FF0AF72A7C}" srcOrd="1" destOrd="0" presId="urn:microsoft.com/office/officeart/2005/8/layout/orgChart1"/>
    <dgm:cxn modelId="{FA9BDF75-5703-4C48-9BF4-604DAEC91E59}" type="presOf" srcId="{9CBE222C-D6D0-4003-8F02-58B865696898}" destId="{9D40FA3F-7C42-41D4-B98C-41E68AC1D22A}" srcOrd="1" destOrd="0" presId="urn:microsoft.com/office/officeart/2005/8/layout/orgChart1"/>
    <dgm:cxn modelId="{059FC957-48E6-41BB-8880-D597AC348FD6}" type="presOf" srcId="{E7827E55-002B-4724-B905-8075F8C5C576}" destId="{FE665B03-3DCF-4A6C-8874-DA667205BE43}" srcOrd="0" destOrd="0" presId="urn:microsoft.com/office/officeart/2005/8/layout/orgChart1"/>
    <dgm:cxn modelId="{5E988C81-BAC8-4210-B9DF-BE0F5D3C0EAD}" type="presOf" srcId="{622C487D-BE41-4DF7-B4B1-6FE14061AC42}" destId="{B797937E-052F-40E4-940D-AA4D19470F0C}" srcOrd="0" destOrd="0" presId="urn:microsoft.com/office/officeart/2005/8/layout/orgChart1"/>
    <dgm:cxn modelId="{B08A1C8E-4FC4-44DA-B3F1-7620C3D7568C}" srcId="{4BE18D3C-90DC-42A7-85E4-42A91B7DCCFA}" destId="{AA9B36BC-6688-43AA-91CF-5AB784BA7282}" srcOrd="1" destOrd="0" parTransId="{4C9EDE71-FBD5-422B-BB12-AF5136D46A24}" sibTransId="{76878570-D812-4581-BD97-E6A20DC4C79A}"/>
    <dgm:cxn modelId="{F867919E-9B6B-4C71-9A31-B4C4C20FD95E}" type="presOf" srcId="{862F4A30-B7C4-40AD-8B8D-61F96047FB25}" destId="{4C4BF1B9-E482-45C5-9BD6-2A0B0A66409F}" srcOrd="0" destOrd="0" presId="urn:microsoft.com/office/officeart/2005/8/layout/orgChart1"/>
    <dgm:cxn modelId="{A8FAF9A4-F2EE-46F1-BB92-C7323D6A0D3B}" type="presOf" srcId="{459491F9-1EDA-4134-B119-5578FB9B3AE6}" destId="{3F5645AA-10DD-4713-BA32-75155FC0A632}" srcOrd="0" destOrd="0" presId="urn:microsoft.com/office/officeart/2005/8/layout/orgChart1"/>
    <dgm:cxn modelId="{9E6528AC-F97D-46CC-91CE-204959E8A6F0}" srcId="{4BE18D3C-90DC-42A7-85E4-42A91B7DCCFA}" destId="{35557257-7BF7-457A-B4B3-DFCE1C3C5BD9}" srcOrd="0" destOrd="0" parTransId="{C57E9D18-A63B-40FA-947F-E3A0CAB518D1}" sibTransId="{7ED02005-50C0-4E5C-8DE7-9C6B6FB9D83A}"/>
    <dgm:cxn modelId="{62662CB7-DA67-4602-A290-1E931E03C698}" type="presOf" srcId="{AA9B36BC-6688-43AA-91CF-5AB784BA7282}" destId="{0EDB3C2A-1A03-40DF-AAF6-21CE8DA9CA7D}" srcOrd="1" destOrd="0" presId="urn:microsoft.com/office/officeart/2005/8/layout/orgChart1"/>
    <dgm:cxn modelId="{367804B9-5A83-4BE1-86C4-76A97401BE10}" type="presOf" srcId="{78FCBA08-CEBE-4ED7-845D-32618BFE4347}" destId="{529D3545-B8E4-4C21-AC26-C718B4296490}" srcOrd="0" destOrd="0" presId="urn:microsoft.com/office/officeart/2005/8/layout/orgChart1"/>
    <dgm:cxn modelId="{6AF263DD-CA0F-4925-A348-9C992D8CD1D1}" type="presOf" srcId="{1419E2F1-978D-4569-BB42-B1F726DB5F2A}" destId="{2DF40157-E900-4CBE-B66D-71DD10460103}" srcOrd="0" destOrd="0" presId="urn:microsoft.com/office/officeart/2005/8/layout/orgChart1"/>
    <dgm:cxn modelId="{773056E4-A06B-46C6-81AB-EE5C0878C8C1}" type="presOf" srcId="{5869119F-6681-47E2-8DE4-4D1557496AAF}" destId="{54030FE5-4EF0-46A5-B23B-D44DE07DE61C}" srcOrd="0" destOrd="0" presId="urn:microsoft.com/office/officeart/2005/8/layout/orgChart1"/>
    <dgm:cxn modelId="{E32EA7F1-D666-4B87-BB41-AC1997673D18}" srcId="{9CBE222C-D6D0-4003-8F02-58B865696898}" destId="{459491F9-1EDA-4134-B119-5578FB9B3AE6}" srcOrd="2" destOrd="0" parTransId="{77BA96ED-CE5A-4B91-B911-C075EF2A8D26}" sibTransId="{6A036981-59CE-44FC-A689-54DE9C1460E7}"/>
    <dgm:cxn modelId="{716D08F4-72BB-426D-87ED-EFE7322611FB}" type="presOf" srcId="{741A67C3-315A-4D3F-90D1-77881FC4D916}" destId="{3B090C98-D5DB-4474-A608-FDD8A7F91AEE}" srcOrd="0" destOrd="0" presId="urn:microsoft.com/office/officeart/2005/8/layout/orgChart1"/>
    <dgm:cxn modelId="{B3332CF8-3E5C-44A3-93ED-060500ED6D8E}" srcId="{9CBE222C-D6D0-4003-8F02-58B865696898}" destId="{1419E2F1-978D-4569-BB42-B1F726DB5F2A}" srcOrd="1" destOrd="0" parTransId="{78FCBA08-CEBE-4ED7-845D-32618BFE4347}" sibTransId="{F2E59D17-DA0E-4DFE-A560-5276B516CE7D}"/>
    <dgm:cxn modelId="{3C2098FE-5852-4E8C-92C3-7946D05978BC}" type="presOf" srcId="{4BE18D3C-90DC-42A7-85E4-42A91B7DCCFA}" destId="{21C5065F-1496-47D5-AE16-37DC2BA1C111}" srcOrd="0" destOrd="0" presId="urn:microsoft.com/office/officeart/2005/8/layout/orgChart1"/>
    <dgm:cxn modelId="{5651FDB6-1504-42A3-8576-B49CC73B9D23}" type="presParOf" srcId="{4C4BF1B9-E482-45C5-9BD6-2A0B0A66409F}" destId="{70BE3D02-FD4D-491D-98CD-0C5FF99FB257}" srcOrd="0" destOrd="0" presId="urn:microsoft.com/office/officeart/2005/8/layout/orgChart1"/>
    <dgm:cxn modelId="{F475648D-C995-4792-8BE5-5F1923B299E0}" type="presParOf" srcId="{70BE3D02-FD4D-491D-98CD-0C5FF99FB257}" destId="{3761CA74-8C83-48B1-8B12-9AA274AE67D4}" srcOrd="0" destOrd="0" presId="urn:microsoft.com/office/officeart/2005/8/layout/orgChart1"/>
    <dgm:cxn modelId="{DEB9499F-AD42-4B10-8819-EC8554182009}" type="presParOf" srcId="{3761CA74-8C83-48B1-8B12-9AA274AE67D4}" destId="{21C5065F-1496-47D5-AE16-37DC2BA1C111}" srcOrd="0" destOrd="0" presId="urn:microsoft.com/office/officeart/2005/8/layout/orgChart1"/>
    <dgm:cxn modelId="{26DC96A3-20A3-4D09-BCD8-F3CDA260D9EA}" type="presParOf" srcId="{3761CA74-8C83-48B1-8B12-9AA274AE67D4}" destId="{DE55C416-8372-43E9-96A8-1A11586DBC6D}" srcOrd="1" destOrd="0" presId="urn:microsoft.com/office/officeart/2005/8/layout/orgChart1"/>
    <dgm:cxn modelId="{0B82EB8F-6E92-4BEB-8D95-6778F45D9061}" type="presParOf" srcId="{70BE3D02-FD4D-491D-98CD-0C5FF99FB257}" destId="{50035C90-8617-431A-B8BC-020D8CC4A14A}" srcOrd="1" destOrd="0" presId="urn:microsoft.com/office/officeart/2005/8/layout/orgChart1"/>
    <dgm:cxn modelId="{B894DAF8-4606-40A6-93E0-33DFEAE677E8}" type="presParOf" srcId="{70BE3D02-FD4D-491D-98CD-0C5FF99FB257}" destId="{17333D71-4F58-43A3-AEBA-4CA4C356A4DF}" srcOrd="2" destOrd="0" presId="urn:microsoft.com/office/officeart/2005/8/layout/orgChart1"/>
    <dgm:cxn modelId="{CE7B115E-3DA9-4959-BA6F-56B0E18C6CE5}" type="presParOf" srcId="{17333D71-4F58-43A3-AEBA-4CA4C356A4DF}" destId="{36A61F39-F286-40D5-8062-7CD731DD57B6}" srcOrd="0" destOrd="0" presId="urn:microsoft.com/office/officeart/2005/8/layout/orgChart1"/>
    <dgm:cxn modelId="{C93BCEA6-5534-49C0-8A01-C9326D3C9BE9}" type="presParOf" srcId="{17333D71-4F58-43A3-AEBA-4CA4C356A4DF}" destId="{F03FDCB6-CE56-4623-BD59-564E7389211C}" srcOrd="1" destOrd="0" presId="urn:microsoft.com/office/officeart/2005/8/layout/orgChart1"/>
    <dgm:cxn modelId="{4E2A440E-C66E-4502-B4A3-EB499089C44F}" type="presParOf" srcId="{F03FDCB6-CE56-4623-BD59-564E7389211C}" destId="{0ABB120D-24A9-4366-936A-B7008DDEBC87}" srcOrd="0" destOrd="0" presId="urn:microsoft.com/office/officeart/2005/8/layout/orgChart1"/>
    <dgm:cxn modelId="{978E4E29-B66E-4564-82D9-6480F90F9580}" type="presParOf" srcId="{0ABB120D-24A9-4366-936A-B7008DDEBC87}" destId="{2564BF88-EF10-4928-807A-BEAC426BF1B9}" srcOrd="0" destOrd="0" presId="urn:microsoft.com/office/officeart/2005/8/layout/orgChart1"/>
    <dgm:cxn modelId="{1FF7BC0C-1661-42F8-8BF1-6525A56C7A98}" type="presParOf" srcId="{0ABB120D-24A9-4366-936A-B7008DDEBC87}" destId="{19B8E37F-E0C2-475D-85BE-F27C3ABD3652}" srcOrd="1" destOrd="0" presId="urn:microsoft.com/office/officeart/2005/8/layout/orgChart1"/>
    <dgm:cxn modelId="{DBF0DED1-E02A-41ED-B443-5DFAFD87F547}" type="presParOf" srcId="{F03FDCB6-CE56-4623-BD59-564E7389211C}" destId="{9C45DB90-77AE-4B14-ABF3-92736B98E1D8}" srcOrd="1" destOrd="0" presId="urn:microsoft.com/office/officeart/2005/8/layout/orgChart1"/>
    <dgm:cxn modelId="{E9319BB6-D57B-4C43-8416-E585D4A8F578}" type="presParOf" srcId="{F03FDCB6-CE56-4623-BD59-564E7389211C}" destId="{EC028E9D-2724-4540-8E14-5BE1F5CFEABD}" srcOrd="2" destOrd="0" presId="urn:microsoft.com/office/officeart/2005/8/layout/orgChart1"/>
    <dgm:cxn modelId="{428B6F7F-5269-474D-8077-4F4B1E7B0704}" type="presParOf" srcId="{17333D71-4F58-43A3-AEBA-4CA4C356A4DF}" destId="{689E83F3-929D-49A3-A8A0-E392F8E97234}" srcOrd="2" destOrd="0" presId="urn:microsoft.com/office/officeart/2005/8/layout/orgChart1"/>
    <dgm:cxn modelId="{9348AA9E-2557-42B5-89E7-A3DA298E99BF}" type="presParOf" srcId="{17333D71-4F58-43A3-AEBA-4CA4C356A4DF}" destId="{F45096C5-77F4-440B-9A15-EFF9D9F7E0AB}" srcOrd="3" destOrd="0" presId="urn:microsoft.com/office/officeart/2005/8/layout/orgChart1"/>
    <dgm:cxn modelId="{99FAC126-B9E0-4B66-B5C7-8327D29EE831}" type="presParOf" srcId="{F45096C5-77F4-440B-9A15-EFF9D9F7E0AB}" destId="{1FC60CE5-E1D4-48C7-A266-DB37730FA195}" srcOrd="0" destOrd="0" presId="urn:microsoft.com/office/officeart/2005/8/layout/orgChart1"/>
    <dgm:cxn modelId="{04C2C151-365F-44F5-9261-4A890F60757E}" type="presParOf" srcId="{1FC60CE5-E1D4-48C7-A266-DB37730FA195}" destId="{95D7698A-D602-4899-A429-38C179F3F0CA}" srcOrd="0" destOrd="0" presId="urn:microsoft.com/office/officeart/2005/8/layout/orgChart1"/>
    <dgm:cxn modelId="{1BDE323F-D268-4B9B-9EA2-4C72DAD3980F}" type="presParOf" srcId="{1FC60CE5-E1D4-48C7-A266-DB37730FA195}" destId="{0EDB3C2A-1A03-40DF-AAF6-21CE8DA9CA7D}" srcOrd="1" destOrd="0" presId="urn:microsoft.com/office/officeart/2005/8/layout/orgChart1"/>
    <dgm:cxn modelId="{AEDDC04B-13D9-4D14-905B-195FB8A31F71}" type="presParOf" srcId="{F45096C5-77F4-440B-9A15-EFF9D9F7E0AB}" destId="{B8CF26DD-98C1-45E8-A432-7B8A75FCACC1}" srcOrd="1" destOrd="0" presId="urn:microsoft.com/office/officeart/2005/8/layout/orgChart1"/>
    <dgm:cxn modelId="{7EDA9292-8EAA-4624-B24A-53B0FABA1DA6}" type="presParOf" srcId="{F45096C5-77F4-440B-9A15-EFF9D9F7E0AB}" destId="{2F1FDD09-B57A-4E4A-9ACD-8DA6D83A5DD8}" srcOrd="2" destOrd="0" presId="urn:microsoft.com/office/officeart/2005/8/layout/orgChart1"/>
    <dgm:cxn modelId="{570F0655-08B8-4CE7-A499-9CFE4FB64C05}" type="presParOf" srcId="{17333D71-4F58-43A3-AEBA-4CA4C356A4DF}" destId="{B797937E-052F-40E4-940D-AA4D19470F0C}" srcOrd="4" destOrd="0" presId="urn:microsoft.com/office/officeart/2005/8/layout/orgChart1"/>
    <dgm:cxn modelId="{D4BC28B8-D659-4C32-8F05-E6C49E04937A}" type="presParOf" srcId="{17333D71-4F58-43A3-AEBA-4CA4C356A4DF}" destId="{76A11C8A-D9DB-42DD-8BC3-025A11CECD16}" srcOrd="5" destOrd="0" presId="urn:microsoft.com/office/officeart/2005/8/layout/orgChart1"/>
    <dgm:cxn modelId="{8842F89B-3924-40A2-A79A-F184B078FCB1}" type="presParOf" srcId="{76A11C8A-D9DB-42DD-8BC3-025A11CECD16}" destId="{B7C44471-D511-42DE-B5ED-F68569BF795A}" srcOrd="0" destOrd="0" presId="urn:microsoft.com/office/officeart/2005/8/layout/orgChart1"/>
    <dgm:cxn modelId="{1A864EA7-7AC6-4E73-84C0-8928B4AEAF56}" type="presParOf" srcId="{B7C44471-D511-42DE-B5ED-F68569BF795A}" destId="{DECD3926-AEBB-42B7-A38D-66BA7EEE1C94}" srcOrd="0" destOrd="0" presId="urn:microsoft.com/office/officeart/2005/8/layout/orgChart1"/>
    <dgm:cxn modelId="{CF877324-347A-4E1B-B561-467A29A17295}" type="presParOf" srcId="{B7C44471-D511-42DE-B5ED-F68569BF795A}" destId="{9D40FA3F-7C42-41D4-B98C-41E68AC1D22A}" srcOrd="1" destOrd="0" presId="urn:microsoft.com/office/officeart/2005/8/layout/orgChart1"/>
    <dgm:cxn modelId="{CE3729F8-3C01-47AB-A2FA-B868AB4D859C}" type="presParOf" srcId="{76A11C8A-D9DB-42DD-8BC3-025A11CECD16}" destId="{959DB2E7-E8D8-4CDF-8E73-DD5E20A86DF8}" srcOrd="1" destOrd="0" presId="urn:microsoft.com/office/officeart/2005/8/layout/orgChart1"/>
    <dgm:cxn modelId="{FD39DEBF-2B6A-4831-A231-C91FE3A095E1}" type="presParOf" srcId="{76A11C8A-D9DB-42DD-8BC3-025A11CECD16}" destId="{BC2D51EB-935A-4711-91F1-FDFDEF63A684}" srcOrd="2" destOrd="0" presId="urn:microsoft.com/office/officeart/2005/8/layout/orgChart1"/>
    <dgm:cxn modelId="{DFCAB772-79C4-455E-8873-1B5FCE86894E}" type="presParOf" srcId="{BC2D51EB-935A-4711-91F1-FDFDEF63A684}" destId="{FE665B03-3DCF-4A6C-8874-DA667205BE43}" srcOrd="0" destOrd="0" presId="urn:microsoft.com/office/officeart/2005/8/layout/orgChart1"/>
    <dgm:cxn modelId="{CC49A2B1-32C8-46D5-AFB6-FC5E012EFB8C}" type="presParOf" srcId="{BC2D51EB-935A-4711-91F1-FDFDEF63A684}" destId="{DC14D9CB-905F-4728-AF73-E83FABAB6704}" srcOrd="1" destOrd="0" presId="urn:microsoft.com/office/officeart/2005/8/layout/orgChart1"/>
    <dgm:cxn modelId="{1451E39F-9C4B-4139-9F7C-2F6FB2988637}" type="presParOf" srcId="{DC14D9CB-905F-4728-AF73-E83FABAB6704}" destId="{1FEE2D52-40FF-4753-BFAB-E2391BA62D17}" srcOrd="0" destOrd="0" presId="urn:microsoft.com/office/officeart/2005/8/layout/orgChart1"/>
    <dgm:cxn modelId="{FF786DF3-2C75-45E5-858F-98F316A96209}" type="presParOf" srcId="{1FEE2D52-40FF-4753-BFAB-E2391BA62D17}" destId="{54030FE5-4EF0-46A5-B23B-D44DE07DE61C}" srcOrd="0" destOrd="0" presId="urn:microsoft.com/office/officeart/2005/8/layout/orgChart1"/>
    <dgm:cxn modelId="{515B410C-D8A1-4558-9898-BB52075AF508}" type="presParOf" srcId="{1FEE2D52-40FF-4753-BFAB-E2391BA62D17}" destId="{3D9CA6AD-A668-4911-9060-036B2BD01370}" srcOrd="1" destOrd="0" presId="urn:microsoft.com/office/officeart/2005/8/layout/orgChart1"/>
    <dgm:cxn modelId="{34A40B9F-C25A-499D-9E5F-482B841B568B}" type="presParOf" srcId="{DC14D9CB-905F-4728-AF73-E83FABAB6704}" destId="{053DF331-E9B7-4961-A945-3AF99C5F7CE1}" srcOrd="1" destOrd="0" presId="urn:microsoft.com/office/officeart/2005/8/layout/orgChart1"/>
    <dgm:cxn modelId="{F903CD33-381C-4591-A1DE-29A14EA32ECB}" type="presParOf" srcId="{DC14D9CB-905F-4728-AF73-E83FABAB6704}" destId="{4E53165B-A1EF-4ECB-B2D8-A67E3B096379}" srcOrd="2" destOrd="0" presId="urn:microsoft.com/office/officeart/2005/8/layout/orgChart1"/>
    <dgm:cxn modelId="{D83534BE-C236-4FD9-8108-9360D31CCCE7}" type="presParOf" srcId="{BC2D51EB-935A-4711-91F1-FDFDEF63A684}" destId="{529D3545-B8E4-4C21-AC26-C718B4296490}" srcOrd="2" destOrd="0" presId="urn:microsoft.com/office/officeart/2005/8/layout/orgChart1"/>
    <dgm:cxn modelId="{14055328-D617-418E-9F6D-B4AD56A21907}" type="presParOf" srcId="{BC2D51EB-935A-4711-91F1-FDFDEF63A684}" destId="{E59BCE7E-7E95-4259-944C-33AE6536D7BB}" srcOrd="3" destOrd="0" presId="urn:microsoft.com/office/officeart/2005/8/layout/orgChart1"/>
    <dgm:cxn modelId="{EBBA94A6-9C84-421F-AAD2-64210768DFD3}" type="presParOf" srcId="{E59BCE7E-7E95-4259-944C-33AE6536D7BB}" destId="{0257E5BC-3D67-462E-AC1B-FBBCD5D39599}" srcOrd="0" destOrd="0" presId="urn:microsoft.com/office/officeart/2005/8/layout/orgChart1"/>
    <dgm:cxn modelId="{3086FD9B-E3B4-44A5-82C1-D5A4D78DBDF4}" type="presParOf" srcId="{0257E5BC-3D67-462E-AC1B-FBBCD5D39599}" destId="{2DF40157-E900-4CBE-B66D-71DD10460103}" srcOrd="0" destOrd="0" presId="urn:microsoft.com/office/officeart/2005/8/layout/orgChart1"/>
    <dgm:cxn modelId="{99FD3A3F-FB50-429E-9FC0-2C67823C988F}" type="presParOf" srcId="{0257E5BC-3D67-462E-AC1B-FBBCD5D39599}" destId="{8FE1A1D0-9A38-4F0C-B102-6A7AA3A1E0A6}" srcOrd="1" destOrd="0" presId="urn:microsoft.com/office/officeart/2005/8/layout/orgChart1"/>
    <dgm:cxn modelId="{CDD6B5DD-A54E-487B-90A1-86F8D1AC2C64}" type="presParOf" srcId="{E59BCE7E-7E95-4259-944C-33AE6536D7BB}" destId="{EEFE7E24-0E8C-4236-B6B9-A1A7BBBB9A27}" srcOrd="1" destOrd="0" presId="urn:microsoft.com/office/officeart/2005/8/layout/orgChart1"/>
    <dgm:cxn modelId="{73373F0B-8D08-4CCE-9708-CC307AD8B774}" type="presParOf" srcId="{E59BCE7E-7E95-4259-944C-33AE6536D7BB}" destId="{6A2C1D0E-B1C5-454C-80EC-75F247166F6A}" srcOrd="2" destOrd="0" presId="urn:microsoft.com/office/officeart/2005/8/layout/orgChart1"/>
    <dgm:cxn modelId="{8A60D29A-5D0A-4494-957D-0D75DB066923}" type="presParOf" srcId="{BC2D51EB-935A-4711-91F1-FDFDEF63A684}" destId="{BD3C5D03-B3A6-4E46-A006-799A79AC454F}" srcOrd="4" destOrd="0" presId="urn:microsoft.com/office/officeart/2005/8/layout/orgChart1"/>
    <dgm:cxn modelId="{F358E3BB-953B-49E7-9540-984FFC5E6A20}" type="presParOf" srcId="{BC2D51EB-935A-4711-91F1-FDFDEF63A684}" destId="{E8758B3C-2BAF-4FB6-82FE-5A68F4BC5A94}" srcOrd="5" destOrd="0" presId="urn:microsoft.com/office/officeart/2005/8/layout/orgChart1"/>
    <dgm:cxn modelId="{96AE43F8-8BD9-47CF-A378-A797FD937FB5}" type="presParOf" srcId="{E8758B3C-2BAF-4FB6-82FE-5A68F4BC5A94}" destId="{7FC3CC6A-1EDE-4441-8E8D-D2EC819FAE65}" srcOrd="0" destOrd="0" presId="urn:microsoft.com/office/officeart/2005/8/layout/orgChart1"/>
    <dgm:cxn modelId="{FD519EC2-0C09-4B06-9727-88310FBBCC75}" type="presParOf" srcId="{7FC3CC6A-1EDE-4441-8E8D-D2EC819FAE65}" destId="{3F5645AA-10DD-4713-BA32-75155FC0A632}" srcOrd="0" destOrd="0" presId="urn:microsoft.com/office/officeart/2005/8/layout/orgChart1"/>
    <dgm:cxn modelId="{FB5ED451-571F-4E55-B967-82FB4E88CA11}" type="presParOf" srcId="{7FC3CC6A-1EDE-4441-8E8D-D2EC819FAE65}" destId="{5C1F01E8-F9C8-46F4-9DB6-BD777E08AFF7}" srcOrd="1" destOrd="0" presId="urn:microsoft.com/office/officeart/2005/8/layout/orgChart1"/>
    <dgm:cxn modelId="{C0F9D035-B64A-45ED-816A-410E89427F98}" type="presParOf" srcId="{E8758B3C-2BAF-4FB6-82FE-5A68F4BC5A94}" destId="{0447AE55-38B7-4405-80CC-3EE45E716E79}" srcOrd="1" destOrd="0" presId="urn:microsoft.com/office/officeart/2005/8/layout/orgChart1"/>
    <dgm:cxn modelId="{709BFB75-7D71-4B81-A082-255FF75FE868}" type="presParOf" srcId="{E8758B3C-2BAF-4FB6-82FE-5A68F4BC5A94}" destId="{14605678-F857-40B1-B02D-5BA005C7B71B}" srcOrd="2" destOrd="0" presId="urn:microsoft.com/office/officeart/2005/8/layout/orgChart1"/>
    <dgm:cxn modelId="{E990B35D-D758-48B2-8C17-592F2DA6E4E5}" type="presParOf" srcId="{BC2D51EB-935A-4711-91F1-FDFDEF63A684}" destId="{B3ED4ADB-1C98-4E9C-AB15-7C95B081E33D}" srcOrd="6" destOrd="0" presId="urn:microsoft.com/office/officeart/2005/8/layout/orgChart1"/>
    <dgm:cxn modelId="{F1948AFE-F257-4A82-BE1B-546FED5487E2}" type="presParOf" srcId="{BC2D51EB-935A-4711-91F1-FDFDEF63A684}" destId="{0F4808F9-4A88-4689-A0A9-BF7AE549E016}" srcOrd="7" destOrd="0" presId="urn:microsoft.com/office/officeart/2005/8/layout/orgChart1"/>
    <dgm:cxn modelId="{CC941298-D950-44D3-BB16-6E7731D28026}" type="presParOf" srcId="{0F4808F9-4A88-4689-A0A9-BF7AE549E016}" destId="{8FBCC847-9CF7-4D1C-8CF4-DE301F00772E}" srcOrd="0" destOrd="0" presId="urn:microsoft.com/office/officeart/2005/8/layout/orgChart1"/>
    <dgm:cxn modelId="{A0D385C9-71FE-4F4A-B4C1-CCCF295A0B0F}" type="presParOf" srcId="{8FBCC847-9CF7-4D1C-8CF4-DE301F00772E}" destId="{3B090C98-D5DB-4474-A608-FDD8A7F91AEE}" srcOrd="0" destOrd="0" presId="urn:microsoft.com/office/officeart/2005/8/layout/orgChart1"/>
    <dgm:cxn modelId="{7E9FC356-80EF-47EB-8397-F34AED651C86}" type="presParOf" srcId="{8FBCC847-9CF7-4D1C-8CF4-DE301F00772E}" destId="{C37F8319-BB84-4666-9A62-50FF0AF72A7C}" srcOrd="1" destOrd="0" presId="urn:microsoft.com/office/officeart/2005/8/layout/orgChart1"/>
    <dgm:cxn modelId="{64F3DDD4-7705-4CD7-83D8-D1E4C4112339}" type="presParOf" srcId="{0F4808F9-4A88-4689-A0A9-BF7AE549E016}" destId="{10583702-D947-4FDC-9F7C-3C6DFB139DA9}" srcOrd="1" destOrd="0" presId="urn:microsoft.com/office/officeart/2005/8/layout/orgChart1"/>
    <dgm:cxn modelId="{DE520E9B-D3B6-4D2D-A940-C719DD087E6C}" type="presParOf" srcId="{0F4808F9-4A88-4689-A0A9-BF7AE549E016}" destId="{222095D3-7EA3-411C-8526-875D4FCCDB49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3ED4ADB-1C98-4E9C-AB15-7C95B081E33D}">
      <dsp:nvSpPr>
        <dsp:cNvPr id="0" name=""/>
        <dsp:cNvSpPr/>
      </dsp:nvSpPr>
      <dsp:spPr>
        <a:xfrm>
          <a:off x="2727850" y="1631680"/>
          <a:ext cx="91440" cy="99429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94290"/>
              </a:lnTo>
              <a:lnTo>
                <a:pt x="134951" y="994290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D3C5D03-B3A6-4E46-A006-799A79AC454F}">
      <dsp:nvSpPr>
        <dsp:cNvPr id="0" name=""/>
        <dsp:cNvSpPr/>
      </dsp:nvSpPr>
      <dsp:spPr>
        <a:xfrm>
          <a:off x="2638619" y="1631680"/>
          <a:ext cx="91440" cy="994290"/>
        </a:xfrm>
        <a:custGeom>
          <a:avLst/>
          <a:gdLst/>
          <a:ahLst/>
          <a:cxnLst/>
          <a:rect l="0" t="0" r="0" b="0"/>
          <a:pathLst>
            <a:path>
              <a:moveTo>
                <a:pt x="134951" y="0"/>
              </a:moveTo>
              <a:lnTo>
                <a:pt x="134951" y="994290"/>
              </a:lnTo>
              <a:lnTo>
                <a:pt x="45720" y="994290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9D3545-B8E4-4C21-AC26-C718B4296490}">
      <dsp:nvSpPr>
        <dsp:cNvPr id="0" name=""/>
        <dsp:cNvSpPr/>
      </dsp:nvSpPr>
      <dsp:spPr>
        <a:xfrm>
          <a:off x="2727850" y="1631680"/>
          <a:ext cx="91440" cy="39091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90917"/>
              </a:lnTo>
              <a:lnTo>
                <a:pt x="134951" y="390917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665B03-3DCF-4A6C-8874-DA667205BE43}">
      <dsp:nvSpPr>
        <dsp:cNvPr id="0" name=""/>
        <dsp:cNvSpPr/>
      </dsp:nvSpPr>
      <dsp:spPr>
        <a:xfrm>
          <a:off x="2638619" y="1631680"/>
          <a:ext cx="91440" cy="390917"/>
        </a:xfrm>
        <a:custGeom>
          <a:avLst/>
          <a:gdLst/>
          <a:ahLst/>
          <a:cxnLst/>
          <a:rect l="0" t="0" r="0" b="0"/>
          <a:pathLst>
            <a:path>
              <a:moveTo>
                <a:pt x="134951" y="0"/>
              </a:moveTo>
              <a:lnTo>
                <a:pt x="134951" y="390917"/>
              </a:lnTo>
              <a:lnTo>
                <a:pt x="45720" y="390917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97937E-052F-40E4-940D-AA4D19470F0C}">
      <dsp:nvSpPr>
        <dsp:cNvPr id="0" name=""/>
        <dsp:cNvSpPr/>
      </dsp:nvSpPr>
      <dsp:spPr>
        <a:xfrm>
          <a:off x="3198481" y="424934"/>
          <a:ext cx="603372" cy="994290"/>
        </a:xfrm>
        <a:custGeom>
          <a:avLst/>
          <a:gdLst/>
          <a:ahLst/>
          <a:cxnLst/>
          <a:rect l="0" t="0" r="0" b="0"/>
          <a:pathLst>
            <a:path>
              <a:moveTo>
                <a:pt x="603372" y="0"/>
              </a:moveTo>
              <a:lnTo>
                <a:pt x="603372" y="994290"/>
              </a:lnTo>
              <a:lnTo>
                <a:pt x="0" y="994290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89E83F3-929D-49A3-A8A0-E392F8E97234}">
      <dsp:nvSpPr>
        <dsp:cNvPr id="0" name=""/>
        <dsp:cNvSpPr/>
      </dsp:nvSpPr>
      <dsp:spPr>
        <a:xfrm>
          <a:off x="3756134" y="424934"/>
          <a:ext cx="91440" cy="39091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90917"/>
              </a:lnTo>
              <a:lnTo>
                <a:pt x="134951" y="390917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6A61F39-F286-40D5-8062-7CD731DD57B6}">
      <dsp:nvSpPr>
        <dsp:cNvPr id="0" name=""/>
        <dsp:cNvSpPr/>
      </dsp:nvSpPr>
      <dsp:spPr>
        <a:xfrm>
          <a:off x="2684339" y="424934"/>
          <a:ext cx="1117514" cy="390917"/>
        </a:xfrm>
        <a:custGeom>
          <a:avLst/>
          <a:gdLst/>
          <a:ahLst/>
          <a:cxnLst/>
          <a:rect l="0" t="0" r="0" b="0"/>
          <a:pathLst>
            <a:path>
              <a:moveTo>
                <a:pt x="1117514" y="0"/>
              </a:moveTo>
              <a:lnTo>
                <a:pt x="1117514" y="390917"/>
              </a:lnTo>
              <a:lnTo>
                <a:pt x="0" y="390917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1C5065F-1496-47D5-AE16-37DC2BA1C111}">
      <dsp:nvSpPr>
        <dsp:cNvPr id="0" name=""/>
        <dsp:cNvSpPr/>
      </dsp:nvSpPr>
      <dsp:spPr>
        <a:xfrm>
          <a:off x="3376943" y="24"/>
          <a:ext cx="849820" cy="42491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Valor Activo X</a:t>
          </a:r>
        </a:p>
      </dsp:txBody>
      <dsp:txXfrm>
        <a:off x="3376943" y="24"/>
        <a:ext cx="849820" cy="424910"/>
      </dsp:txXfrm>
    </dsp:sp>
    <dsp:sp modelId="{2564BF88-EF10-4928-807A-BEAC426BF1B9}">
      <dsp:nvSpPr>
        <dsp:cNvPr id="0" name=""/>
        <dsp:cNvSpPr/>
      </dsp:nvSpPr>
      <dsp:spPr>
        <a:xfrm>
          <a:off x="1834519" y="603397"/>
          <a:ext cx="849820" cy="42491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Criterio 1</a:t>
          </a:r>
        </a:p>
      </dsp:txBody>
      <dsp:txXfrm>
        <a:off x="1834519" y="603397"/>
        <a:ext cx="849820" cy="424910"/>
      </dsp:txXfrm>
    </dsp:sp>
    <dsp:sp modelId="{95D7698A-D602-4899-A429-38C179F3F0CA}">
      <dsp:nvSpPr>
        <dsp:cNvPr id="0" name=""/>
        <dsp:cNvSpPr/>
      </dsp:nvSpPr>
      <dsp:spPr>
        <a:xfrm>
          <a:off x="3891085" y="603397"/>
          <a:ext cx="849820" cy="42491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Criterio 2</a:t>
          </a:r>
        </a:p>
      </dsp:txBody>
      <dsp:txXfrm>
        <a:off x="3891085" y="603397"/>
        <a:ext cx="849820" cy="424910"/>
      </dsp:txXfrm>
    </dsp:sp>
    <dsp:sp modelId="{DECD3926-AEBB-42B7-A38D-66BA7EEE1C94}">
      <dsp:nvSpPr>
        <dsp:cNvPr id="0" name=""/>
        <dsp:cNvSpPr/>
      </dsp:nvSpPr>
      <dsp:spPr>
        <a:xfrm>
          <a:off x="2348660" y="1206769"/>
          <a:ext cx="849820" cy="42491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Criterio 3</a:t>
          </a:r>
        </a:p>
      </dsp:txBody>
      <dsp:txXfrm>
        <a:off x="2348660" y="1206769"/>
        <a:ext cx="849820" cy="424910"/>
      </dsp:txXfrm>
    </dsp:sp>
    <dsp:sp modelId="{54030FE5-4EF0-46A5-B23B-D44DE07DE61C}">
      <dsp:nvSpPr>
        <dsp:cNvPr id="0" name=""/>
        <dsp:cNvSpPr/>
      </dsp:nvSpPr>
      <dsp:spPr>
        <a:xfrm>
          <a:off x="1834519" y="1810142"/>
          <a:ext cx="849820" cy="42491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comparable A</a:t>
          </a:r>
        </a:p>
      </dsp:txBody>
      <dsp:txXfrm>
        <a:off x="1834519" y="1810142"/>
        <a:ext cx="849820" cy="424910"/>
      </dsp:txXfrm>
    </dsp:sp>
    <dsp:sp modelId="{2DF40157-E900-4CBE-B66D-71DD10460103}">
      <dsp:nvSpPr>
        <dsp:cNvPr id="0" name=""/>
        <dsp:cNvSpPr/>
      </dsp:nvSpPr>
      <dsp:spPr>
        <a:xfrm>
          <a:off x="2862802" y="1810142"/>
          <a:ext cx="849820" cy="42491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comparable B</a:t>
          </a:r>
        </a:p>
      </dsp:txBody>
      <dsp:txXfrm>
        <a:off x="2862802" y="1810142"/>
        <a:ext cx="849820" cy="424910"/>
      </dsp:txXfrm>
    </dsp:sp>
    <dsp:sp modelId="{3F5645AA-10DD-4713-BA32-75155FC0A632}">
      <dsp:nvSpPr>
        <dsp:cNvPr id="0" name=""/>
        <dsp:cNvSpPr/>
      </dsp:nvSpPr>
      <dsp:spPr>
        <a:xfrm>
          <a:off x="1834519" y="2413515"/>
          <a:ext cx="849820" cy="42491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Comparable C</a:t>
          </a:r>
        </a:p>
      </dsp:txBody>
      <dsp:txXfrm>
        <a:off x="1834519" y="2413515"/>
        <a:ext cx="849820" cy="424910"/>
      </dsp:txXfrm>
    </dsp:sp>
    <dsp:sp modelId="{3B090C98-D5DB-4474-A608-FDD8A7F91AEE}">
      <dsp:nvSpPr>
        <dsp:cNvPr id="0" name=""/>
        <dsp:cNvSpPr/>
      </dsp:nvSpPr>
      <dsp:spPr>
        <a:xfrm>
          <a:off x="2862802" y="2413515"/>
          <a:ext cx="849820" cy="42491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Activo D precio desconocido</a:t>
          </a:r>
        </a:p>
      </dsp:txBody>
      <dsp:txXfrm>
        <a:off x="2862802" y="2413515"/>
        <a:ext cx="849820" cy="42491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9525</xdr:rowOff>
    </xdr:from>
    <xdr:to>
      <xdr:col>13</xdr:col>
      <xdr:colOff>393700</xdr:colOff>
      <xdr:row>14</xdr:row>
      <xdr:rowOff>180975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A69D819D-8D44-4677-850F-B77A6CA5E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89757</xdr:colOff>
      <xdr:row>15</xdr:row>
      <xdr:rowOff>55044</xdr:rowOff>
    </xdr:from>
    <xdr:to>
      <xdr:col>8</xdr:col>
      <xdr:colOff>669323</xdr:colOff>
      <xdr:row>21</xdr:row>
      <xdr:rowOff>30719</xdr:rowOff>
    </xdr:to>
    <xdr:pic>
      <xdr:nvPicPr>
        <xdr:cNvPr id="3" name="Imagen 2" descr="redindustria: noviembre 2010">
          <a:extLst>
            <a:ext uri="{FF2B5EF4-FFF2-40B4-BE49-F238E27FC236}">
              <a16:creationId xmlns:a16="http://schemas.microsoft.com/office/drawing/2014/main" id="{469BB177-98BC-430E-BB3B-A56D41A3AE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50" b="40863"/>
        <a:stretch/>
      </xdr:blipFill>
      <xdr:spPr bwMode="auto">
        <a:xfrm>
          <a:off x="849183" y="3427409"/>
          <a:ext cx="5844059" cy="1134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W47"/>
  <sheetViews>
    <sheetView topLeftCell="A31" workbookViewId="0">
      <selection activeCell="C23" sqref="C23"/>
    </sheetView>
  </sheetViews>
  <sheetFormatPr baseColWidth="10" defaultColWidth="8.7109375" defaultRowHeight="15" x14ac:dyDescent="0.25"/>
  <cols>
    <col min="4" max="4" width="11.140625" bestFit="1" customWidth="1"/>
    <col min="7" max="7" width="14.28515625" customWidth="1"/>
    <col min="8" max="8" width="18.42578125" customWidth="1"/>
  </cols>
  <sheetData>
    <row r="5" spans="1:17" x14ac:dyDescent="0.25">
      <c r="M5" s="40" t="s">
        <v>75</v>
      </c>
    </row>
    <row r="6" spans="1:17" x14ac:dyDescent="0.25">
      <c r="C6" s="1"/>
    </row>
    <row r="7" spans="1:17" x14ac:dyDescent="0.25">
      <c r="C7" s="1"/>
      <c r="N7" t="s">
        <v>65</v>
      </c>
    </row>
    <row r="8" spans="1:17" x14ac:dyDescent="0.25">
      <c r="A8" s="52" t="s">
        <v>46</v>
      </c>
      <c r="B8" s="52"/>
      <c r="C8" s="52"/>
      <c r="D8" s="18">
        <v>3</v>
      </c>
      <c r="N8" t="s">
        <v>66</v>
      </c>
    </row>
    <row r="9" spans="1:17" x14ac:dyDescent="0.25">
      <c r="A9" s="56" t="s">
        <v>80</v>
      </c>
      <c r="B9" s="56"/>
      <c r="C9" s="56"/>
      <c r="D9" s="56"/>
      <c r="E9" s="56"/>
      <c r="N9" t="s">
        <v>67</v>
      </c>
    </row>
    <row r="10" spans="1:17" x14ac:dyDescent="0.25">
      <c r="A10" s="53" t="s">
        <v>47</v>
      </c>
      <c r="B10" s="53"/>
      <c r="C10" s="53"/>
      <c r="D10" s="54"/>
      <c r="E10" s="54"/>
      <c r="F10" s="54"/>
      <c r="M10" s="40" t="s">
        <v>76</v>
      </c>
    </row>
    <row r="11" spans="1:17" x14ac:dyDescent="0.25">
      <c r="B11" s="7"/>
      <c r="C11" s="7" t="s">
        <v>0</v>
      </c>
      <c r="D11" s="7" t="s">
        <v>1</v>
      </c>
      <c r="E11" s="7" t="s">
        <v>2</v>
      </c>
      <c r="N11" s="7"/>
      <c r="O11" s="7" t="s">
        <v>0</v>
      </c>
      <c r="P11" s="7" t="s">
        <v>1</v>
      </c>
      <c r="Q11" s="7" t="s">
        <v>2</v>
      </c>
    </row>
    <row r="12" spans="1:17" x14ac:dyDescent="0.25">
      <c r="B12" s="7" t="s">
        <v>0</v>
      </c>
      <c r="C12" s="11">
        <v>1</v>
      </c>
      <c r="D12" s="26">
        <v>0.5</v>
      </c>
      <c r="E12" s="26">
        <v>3</v>
      </c>
      <c r="N12" s="7" t="s">
        <v>0</v>
      </c>
      <c r="O12" s="11">
        <v>1</v>
      </c>
      <c r="P12" s="26" t="s">
        <v>74</v>
      </c>
      <c r="Q12" s="26" t="s">
        <v>73</v>
      </c>
    </row>
    <row r="13" spans="1:17" x14ac:dyDescent="0.25">
      <c r="B13" s="7" t="s">
        <v>1</v>
      </c>
      <c r="C13" s="11">
        <v>2</v>
      </c>
      <c r="D13" s="11">
        <v>1</v>
      </c>
      <c r="E13" s="26">
        <v>4</v>
      </c>
      <c r="N13" s="7" t="s">
        <v>1</v>
      </c>
      <c r="O13" s="11"/>
      <c r="P13" s="11">
        <v>1</v>
      </c>
      <c r="Q13" s="26" t="s">
        <v>73</v>
      </c>
    </row>
    <row r="14" spans="1:17" x14ac:dyDescent="0.25">
      <c r="B14" s="7" t="s">
        <v>2</v>
      </c>
      <c r="C14" s="11">
        <f>1/3</f>
        <v>0.33333333333333331</v>
      </c>
      <c r="D14" s="11">
        <f>1/4</f>
        <v>0.25</v>
      </c>
      <c r="E14" s="11">
        <v>1</v>
      </c>
      <c r="N14" s="7" t="s">
        <v>2</v>
      </c>
      <c r="O14" s="11"/>
      <c r="P14" s="11"/>
      <c r="Q14" s="11">
        <v>1</v>
      </c>
    </row>
    <row r="15" spans="1:17" x14ac:dyDescent="0.25">
      <c r="B15" s="7" t="s">
        <v>3</v>
      </c>
      <c r="C15" s="11">
        <f>SUM(C12:C14)</f>
        <v>3.3333333333333335</v>
      </c>
      <c r="D15" s="11">
        <f>SUM(D12:D14)</f>
        <v>1.75</v>
      </c>
      <c r="E15" s="11">
        <f>SUM(E12:E14)</f>
        <v>8</v>
      </c>
      <c r="M15" s="40" t="s">
        <v>77</v>
      </c>
    </row>
    <row r="16" spans="1:17" ht="15.75" thickBot="1" x14ac:dyDescent="0.3">
      <c r="E16" t="s">
        <v>4</v>
      </c>
      <c r="N16" s="7"/>
      <c r="O16" s="7" t="s">
        <v>0</v>
      </c>
      <c r="P16" s="7" t="s">
        <v>1</v>
      </c>
      <c r="Q16" s="7" t="s">
        <v>2</v>
      </c>
    </row>
    <row r="17" spans="1:23" ht="30.75" thickBot="1" x14ac:dyDescent="0.3">
      <c r="A17" s="40" t="s">
        <v>81</v>
      </c>
      <c r="N17" s="7" t="s">
        <v>0</v>
      </c>
      <c r="O17" s="11">
        <v>1</v>
      </c>
      <c r="P17" s="4" t="s">
        <v>70</v>
      </c>
      <c r="Q17" s="4" t="s">
        <v>71</v>
      </c>
      <c r="S17" s="41" t="s">
        <v>40</v>
      </c>
      <c r="T17" s="42" t="s">
        <v>41</v>
      </c>
      <c r="U17" s="42" t="s">
        <v>42</v>
      </c>
      <c r="V17" s="42" t="s">
        <v>43</v>
      </c>
      <c r="W17" s="42" t="s">
        <v>44</v>
      </c>
    </row>
    <row r="18" spans="1:23" ht="15.75" thickBot="1" x14ac:dyDescent="0.3">
      <c r="A18" s="53" t="s">
        <v>5</v>
      </c>
      <c r="B18" s="53"/>
      <c r="C18" s="53"/>
      <c r="D18" s="54"/>
      <c r="E18" s="54"/>
      <c r="F18" s="54"/>
      <c r="N18" s="7" t="s">
        <v>1</v>
      </c>
      <c r="O18" s="11"/>
      <c r="P18" s="7">
        <v>1</v>
      </c>
      <c r="Q18" s="4" t="s">
        <v>88</v>
      </c>
      <c r="S18" s="43">
        <v>1</v>
      </c>
      <c r="T18" s="44">
        <v>3</v>
      </c>
      <c r="U18" s="44">
        <v>5</v>
      </c>
      <c r="V18" s="44">
        <v>7</v>
      </c>
      <c r="W18" s="44">
        <v>9</v>
      </c>
    </row>
    <row r="19" spans="1:23" x14ac:dyDescent="0.25">
      <c r="N19" s="7" t="s">
        <v>2</v>
      </c>
      <c r="O19" s="11"/>
      <c r="P19" s="11"/>
      <c r="Q19" s="11">
        <v>1</v>
      </c>
    </row>
    <row r="20" spans="1:23" x14ac:dyDescent="0.25">
      <c r="B20" s="7"/>
      <c r="C20" s="7" t="s">
        <v>0</v>
      </c>
      <c r="D20" s="7" t="s">
        <v>1</v>
      </c>
      <c r="E20" s="7" t="s">
        <v>2</v>
      </c>
      <c r="G20" s="7" t="s">
        <v>3</v>
      </c>
      <c r="H20" s="28" t="s">
        <v>6</v>
      </c>
      <c r="M20" s="40" t="s">
        <v>78</v>
      </c>
    </row>
    <row r="21" spans="1:23" x14ac:dyDescent="0.25">
      <c r="B21" s="7" t="s">
        <v>0</v>
      </c>
      <c r="C21" s="27">
        <f>C12/C15</f>
        <v>0.3</v>
      </c>
      <c r="D21" s="27">
        <f>D12/D15</f>
        <v>0.2857142857142857</v>
      </c>
      <c r="E21" s="27">
        <f>E12/E15</f>
        <v>0.375</v>
      </c>
      <c r="G21" s="27">
        <f>SUM(C21:E21)</f>
        <v>0.96071428571428563</v>
      </c>
      <c r="H21" s="28">
        <f>G21/D8</f>
        <v>0.32023809523809521</v>
      </c>
      <c r="N21" s="7"/>
      <c r="O21" s="7" t="s">
        <v>0</v>
      </c>
      <c r="P21" s="7" t="s">
        <v>1</v>
      </c>
      <c r="Q21" s="7" t="s">
        <v>2</v>
      </c>
    </row>
    <row r="22" spans="1:23" x14ac:dyDescent="0.25">
      <c r="B22" s="7" t="s">
        <v>1</v>
      </c>
      <c r="C22" s="27">
        <f>C13/C15</f>
        <v>0.6</v>
      </c>
      <c r="D22" s="27">
        <f>D13/D15</f>
        <v>0.5714285714285714</v>
      </c>
      <c r="E22" s="27">
        <f>E13/E15</f>
        <v>0.5</v>
      </c>
      <c r="G22" s="27">
        <f>SUM(C22:E22)</f>
        <v>1.6714285714285713</v>
      </c>
      <c r="H22" s="28">
        <f>G22/D8</f>
        <v>0.55714285714285705</v>
      </c>
      <c r="N22" s="7" t="s">
        <v>0</v>
      </c>
      <c r="O22" s="11">
        <v>1</v>
      </c>
      <c r="P22" s="4" t="s">
        <v>70</v>
      </c>
      <c r="Q22" s="4" t="s">
        <v>71</v>
      </c>
    </row>
    <row r="23" spans="1:23" x14ac:dyDescent="0.25">
      <c r="B23" s="7" t="s">
        <v>2</v>
      </c>
      <c r="C23" s="27">
        <f>C14/C15</f>
        <v>9.9999999999999992E-2</v>
      </c>
      <c r="D23" s="27">
        <f>D14/D15</f>
        <v>0.14285714285714285</v>
      </c>
      <c r="E23" s="27">
        <f>E14/E15</f>
        <v>0.125</v>
      </c>
      <c r="G23" s="27">
        <f t="shared" ref="G23" si="0">SUM(C23:E23)</f>
        <v>0.36785714285714283</v>
      </c>
      <c r="H23" s="28">
        <f>G23/D8</f>
        <v>0.12261904761904761</v>
      </c>
      <c r="N23" s="7" t="s">
        <v>1</v>
      </c>
      <c r="O23" s="7" t="s">
        <v>68</v>
      </c>
      <c r="P23" s="7">
        <v>1</v>
      </c>
      <c r="Q23" s="4" t="s">
        <v>88</v>
      </c>
    </row>
    <row r="24" spans="1:23" x14ac:dyDescent="0.25">
      <c r="N24" s="7" t="s">
        <v>2</v>
      </c>
      <c r="O24" s="7" t="s">
        <v>69</v>
      </c>
      <c r="P24" s="7" t="s">
        <v>89</v>
      </c>
      <c r="Q24" s="11">
        <v>1</v>
      </c>
    </row>
    <row r="25" spans="1:23" x14ac:dyDescent="0.25">
      <c r="M25" s="40" t="s">
        <v>79</v>
      </c>
    </row>
    <row r="26" spans="1:23" x14ac:dyDescent="0.25">
      <c r="B26" s="7"/>
      <c r="C26" s="7" t="s">
        <v>0</v>
      </c>
      <c r="D26" s="7" t="s">
        <v>1</v>
      </c>
      <c r="E26" s="7" t="s">
        <v>2</v>
      </c>
      <c r="G26" s="7" t="s">
        <v>6</v>
      </c>
      <c r="H26" s="29" t="s">
        <v>7</v>
      </c>
      <c r="N26" s="7"/>
      <c r="O26" s="7" t="s">
        <v>0</v>
      </c>
      <c r="P26" s="7" t="s">
        <v>1</v>
      </c>
      <c r="Q26" s="7" t="s">
        <v>2</v>
      </c>
      <c r="S26" t="s">
        <v>72</v>
      </c>
    </row>
    <row r="27" spans="1:23" x14ac:dyDescent="0.25">
      <c r="B27" s="7" t="s">
        <v>0</v>
      </c>
      <c r="C27" s="11">
        <f t="shared" ref="C27:E29" si="1">C12</f>
        <v>1</v>
      </c>
      <c r="D27" s="11">
        <f t="shared" si="1"/>
        <v>0.5</v>
      </c>
      <c r="E27" s="11">
        <f t="shared" si="1"/>
        <v>3</v>
      </c>
      <c r="G27" s="24">
        <f>$H$21</f>
        <v>0.32023809523809521</v>
      </c>
      <c r="H27" s="30" cm="1">
        <f t="array" ref="H27:H29">MMULT(C27:E29, G27:G29)</f>
        <v>0.96666666666666656</v>
      </c>
      <c r="N27" s="7" t="s">
        <v>0</v>
      </c>
      <c r="O27" s="11">
        <v>1</v>
      </c>
      <c r="P27" s="26">
        <v>0.5</v>
      </c>
      <c r="Q27" s="26">
        <v>3</v>
      </c>
    </row>
    <row r="28" spans="1:23" x14ac:dyDescent="0.25">
      <c r="B28" s="7" t="s">
        <v>1</v>
      </c>
      <c r="C28" s="11">
        <f t="shared" si="1"/>
        <v>2</v>
      </c>
      <c r="D28" s="11">
        <f t="shared" si="1"/>
        <v>1</v>
      </c>
      <c r="E28" s="11">
        <f t="shared" si="1"/>
        <v>4</v>
      </c>
      <c r="G28" s="24">
        <f>$H$22</f>
        <v>0.55714285714285705</v>
      </c>
      <c r="H28" s="30">
        <v>1.6880952380952379</v>
      </c>
      <c r="N28" s="7" t="s">
        <v>1</v>
      </c>
      <c r="O28" s="11">
        <v>2</v>
      </c>
      <c r="P28" s="11">
        <v>1</v>
      </c>
      <c r="Q28" s="26">
        <v>4</v>
      </c>
    </row>
    <row r="29" spans="1:23" x14ac:dyDescent="0.25">
      <c r="B29" s="7" t="s">
        <v>2</v>
      </c>
      <c r="C29" s="11">
        <f t="shared" si="1"/>
        <v>0.33333333333333331</v>
      </c>
      <c r="D29" s="11">
        <f t="shared" si="1"/>
        <v>0.25</v>
      </c>
      <c r="E29" s="11">
        <f t="shared" si="1"/>
        <v>1</v>
      </c>
      <c r="G29" s="24">
        <f>$H$23</f>
        <v>0.12261904761904761</v>
      </c>
      <c r="H29" s="30">
        <v>0.36865079365079362</v>
      </c>
      <c r="N29" s="7" t="s">
        <v>2</v>
      </c>
      <c r="O29" s="11">
        <f>1/3</f>
        <v>0.33333333333333331</v>
      </c>
      <c r="P29" s="11">
        <f>1/4</f>
        <v>0.25</v>
      </c>
      <c r="Q29" s="11">
        <v>1</v>
      </c>
    </row>
    <row r="32" spans="1:23" x14ac:dyDescent="0.25">
      <c r="H32" s="55" t="s">
        <v>8</v>
      </c>
      <c r="I32" s="55"/>
      <c r="J32" s="55"/>
    </row>
    <row r="33" spans="6:9" x14ac:dyDescent="0.25">
      <c r="H33" s="24">
        <f>H27/H21</f>
        <v>3.0185873605947955</v>
      </c>
    </row>
    <row r="34" spans="6:9" x14ac:dyDescent="0.25">
      <c r="H34" s="24">
        <f>H28/H22</f>
        <v>3.0299145299145298</v>
      </c>
    </row>
    <row r="35" spans="6:9" x14ac:dyDescent="0.25">
      <c r="H35" s="24">
        <f>H29/H23</f>
        <v>3.0064724919093848</v>
      </c>
    </row>
    <row r="36" spans="6:9" x14ac:dyDescent="0.25">
      <c r="G36" s="23" t="s">
        <v>9</v>
      </c>
      <c r="H36" s="25">
        <f>AVERAGE(H33:H35)</f>
        <v>3.0183247941395699</v>
      </c>
      <c r="I36" t="s">
        <v>10</v>
      </c>
    </row>
    <row r="37" spans="6:9" x14ac:dyDescent="0.25">
      <c r="G37" s="5" t="s">
        <v>12</v>
      </c>
      <c r="H37" s="5">
        <f>D8</f>
        <v>3</v>
      </c>
    </row>
    <row r="38" spans="6:9" ht="30" x14ac:dyDescent="0.25">
      <c r="G38" s="6" t="s">
        <v>11</v>
      </c>
      <c r="H38" s="24">
        <f>(H36-H37)/(H37-1)</f>
        <v>9.1623970697849444E-3</v>
      </c>
    </row>
    <row r="39" spans="6:9" ht="30" x14ac:dyDescent="0.25">
      <c r="G39" s="6" t="s">
        <v>51</v>
      </c>
      <c r="H39" s="24">
        <f>H38/'10-DATOS METODO'!E24</f>
        <v>1.5797236327215424E-2</v>
      </c>
      <c r="I39" t="s">
        <v>54</v>
      </c>
    </row>
    <row r="40" spans="6:9" x14ac:dyDescent="0.25">
      <c r="H40" t="s">
        <v>90</v>
      </c>
    </row>
    <row r="42" spans="6:9" ht="15.75" thickBot="1" x14ac:dyDescent="0.3"/>
    <row r="43" spans="6:9" ht="33.75" thickBot="1" x14ac:dyDescent="0.3">
      <c r="F43" t="s">
        <v>87</v>
      </c>
      <c r="G43" s="45" t="s">
        <v>84</v>
      </c>
      <c r="H43" s="46" t="s">
        <v>85</v>
      </c>
    </row>
    <row r="44" spans="6:9" ht="17.25" thickBot="1" x14ac:dyDescent="0.3">
      <c r="G44" s="47">
        <v>3</v>
      </c>
      <c r="H44" s="48">
        <v>0.05</v>
      </c>
    </row>
    <row r="45" spans="6:9" ht="17.25" thickBot="1" x14ac:dyDescent="0.3">
      <c r="G45" s="47">
        <v>4</v>
      </c>
      <c r="H45" s="48">
        <v>0.09</v>
      </c>
    </row>
    <row r="46" spans="6:9" ht="17.25" thickBot="1" x14ac:dyDescent="0.3">
      <c r="G46" s="47" t="s">
        <v>86</v>
      </c>
      <c r="H46" s="48">
        <v>0.1</v>
      </c>
    </row>
    <row r="47" spans="6:9" ht="15.75" x14ac:dyDescent="0.25">
      <c r="G47" s="49"/>
    </row>
  </sheetData>
  <mergeCells count="5">
    <mergeCell ref="A8:C8"/>
    <mergeCell ref="A10:F10"/>
    <mergeCell ref="A18:F18"/>
    <mergeCell ref="H32:J32"/>
    <mergeCell ref="A9:E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A66A-5B61-4AA1-8BAE-45BE081BA5BB}">
  <dimension ref="B3:J36"/>
  <sheetViews>
    <sheetView topLeftCell="A19" workbookViewId="0">
      <selection activeCell="H30" sqref="H30:H32"/>
    </sheetView>
  </sheetViews>
  <sheetFormatPr baseColWidth="10" defaultRowHeight="15" x14ac:dyDescent="0.25"/>
  <cols>
    <col min="8" max="8" width="17.140625" customWidth="1"/>
    <col min="10" max="10" width="25.42578125" customWidth="1"/>
  </cols>
  <sheetData>
    <row r="3" spans="2:8" x14ac:dyDescent="0.25">
      <c r="B3" s="7"/>
      <c r="C3" s="7" t="s">
        <v>0</v>
      </c>
      <c r="D3" s="7" t="s">
        <v>1</v>
      </c>
      <c r="E3" s="7" t="s">
        <v>2</v>
      </c>
      <c r="G3" t="s">
        <v>58</v>
      </c>
    </row>
    <row r="4" spans="2:8" x14ac:dyDescent="0.25">
      <c r="B4" s="7" t="s">
        <v>0</v>
      </c>
      <c r="C4" s="11">
        <v>1</v>
      </c>
      <c r="D4" s="26">
        <v>0.5</v>
      </c>
      <c r="E4" s="26">
        <v>3</v>
      </c>
      <c r="G4" t="s">
        <v>55</v>
      </c>
    </row>
    <row r="5" spans="2:8" x14ac:dyDescent="0.25">
      <c r="B5" s="7" t="s">
        <v>1</v>
      </c>
      <c r="C5" s="11">
        <v>2</v>
      </c>
      <c r="D5" s="11">
        <v>1</v>
      </c>
      <c r="E5" s="26">
        <v>4</v>
      </c>
    </row>
    <row r="6" spans="2:8" x14ac:dyDescent="0.25">
      <c r="B6" s="7" t="s">
        <v>2</v>
      </c>
      <c r="C6" s="11">
        <v>0.33</v>
      </c>
      <c r="D6" s="11">
        <v>0.25</v>
      </c>
      <c r="E6" s="11">
        <v>1</v>
      </c>
    </row>
    <row r="8" spans="2:8" x14ac:dyDescent="0.25">
      <c r="B8" t="s">
        <v>15</v>
      </c>
    </row>
    <row r="9" spans="2:8" x14ac:dyDescent="0.25">
      <c r="B9" s="7"/>
      <c r="C9" s="7" t="s">
        <v>0</v>
      </c>
      <c r="D9" s="7" t="s">
        <v>1</v>
      </c>
      <c r="E9" s="7" t="s">
        <v>2</v>
      </c>
      <c r="G9" s="31" t="s">
        <v>3</v>
      </c>
      <c r="H9" s="31" t="s">
        <v>17</v>
      </c>
    </row>
    <row r="10" spans="2:8" x14ac:dyDescent="0.25">
      <c r="B10" s="7" t="s">
        <v>0</v>
      </c>
      <c r="C10" s="7" cm="1">
        <f t="array" ref="C10:E12">MMULT(C4:E6, C4:E6)</f>
        <v>2.99</v>
      </c>
      <c r="D10" s="7">
        <v>1.75</v>
      </c>
      <c r="E10" s="7">
        <v>8</v>
      </c>
      <c r="G10" s="7">
        <f>SUM(C10:E10)</f>
        <v>12.74</v>
      </c>
      <c r="H10" s="32">
        <f>G10/G13</f>
        <v>0.31949843260188088</v>
      </c>
    </row>
    <row r="11" spans="2:8" x14ac:dyDescent="0.25">
      <c r="B11" s="7" t="s">
        <v>1</v>
      </c>
      <c r="C11" s="7">
        <v>5.32</v>
      </c>
      <c r="D11" s="7">
        <v>3</v>
      </c>
      <c r="E11" s="7">
        <v>14</v>
      </c>
      <c r="G11" s="7">
        <f>SUM(C11:E11)</f>
        <v>22.32</v>
      </c>
      <c r="H11" s="32">
        <f>G11/G13</f>
        <v>0.55974921630094043</v>
      </c>
    </row>
    <row r="12" spans="2:8" x14ac:dyDescent="0.25">
      <c r="B12" s="7" t="s">
        <v>2</v>
      </c>
      <c r="C12" s="7">
        <v>1.1600000000000001</v>
      </c>
      <c r="D12" s="7">
        <v>0.66500000000000004</v>
      </c>
      <c r="E12" s="7">
        <v>2.99</v>
      </c>
      <c r="G12" s="7">
        <f>SUM(C12:E12)</f>
        <v>4.8150000000000004</v>
      </c>
      <c r="H12" s="32">
        <f>G12/G13</f>
        <v>0.12075235109717869</v>
      </c>
    </row>
    <row r="13" spans="2:8" x14ac:dyDescent="0.25">
      <c r="G13" s="33">
        <f>SUM(G10:G12)</f>
        <v>39.875</v>
      </c>
      <c r="H13" s="32">
        <f>SUM(H10:H12)</f>
        <v>1</v>
      </c>
    </row>
    <row r="14" spans="2:8" x14ac:dyDescent="0.25">
      <c r="B14" t="s">
        <v>16</v>
      </c>
    </row>
    <row r="15" spans="2:8" x14ac:dyDescent="0.25">
      <c r="B15" s="7"/>
      <c r="C15" s="7" t="s">
        <v>0</v>
      </c>
      <c r="D15" s="7" t="s">
        <v>1</v>
      </c>
      <c r="E15" s="7" t="s">
        <v>2</v>
      </c>
      <c r="G15" s="31" t="s">
        <v>3</v>
      </c>
      <c r="H15" s="31" t="s">
        <v>17</v>
      </c>
    </row>
    <row r="16" spans="2:8" x14ac:dyDescent="0.25">
      <c r="B16" s="7" t="s">
        <v>0</v>
      </c>
      <c r="C16" s="7" cm="1">
        <f t="array" ref="C16:E18">MMULT(_xlfn.ANCHORARRAY(C10),_xlfn.ANCHORARRAY(C10))</f>
        <v>27.530100000000004</v>
      </c>
      <c r="D16" s="7">
        <v>15.8025</v>
      </c>
      <c r="E16" s="7">
        <v>72.34</v>
      </c>
      <c r="G16" s="7">
        <f>SUM(C16:E16)</f>
        <v>115.67260000000002</v>
      </c>
      <c r="H16" s="32">
        <f>G16/G19</f>
        <v>0.31968111647923675</v>
      </c>
    </row>
    <row r="17" spans="2:10" x14ac:dyDescent="0.25">
      <c r="B17" s="7" t="s">
        <v>1</v>
      </c>
      <c r="C17" s="7">
        <v>48.106800000000007</v>
      </c>
      <c r="D17" s="7">
        <v>27.620000000000005</v>
      </c>
      <c r="E17" s="7">
        <v>126.42</v>
      </c>
      <c r="G17" s="7">
        <f>SUM(C17:E17)</f>
        <v>202.14680000000001</v>
      </c>
      <c r="H17" s="32">
        <f>G17/G19</f>
        <v>0.55866743478321546</v>
      </c>
    </row>
    <row r="18" spans="2:10" x14ac:dyDescent="0.25">
      <c r="B18" s="7" t="s">
        <v>2</v>
      </c>
      <c r="C18" s="7">
        <v>10.474600000000002</v>
      </c>
      <c r="D18" s="7">
        <v>6.0133500000000009</v>
      </c>
      <c r="E18" s="7">
        <v>27.530100000000004</v>
      </c>
      <c r="G18" s="7">
        <f>SUM(C18:E18)</f>
        <v>44.018050000000009</v>
      </c>
      <c r="H18" s="32">
        <f>G18/G19</f>
        <v>0.12165144873754777</v>
      </c>
    </row>
    <row r="19" spans="2:10" x14ac:dyDescent="0.25">
      <c r="G19" s="33">
        <f>SUM(G16:G18)</f>
        <v>361.83745000000005</v>
      </c>
      <c r="H19" s="32">
        <f>SUM(H16:H18)</f>
        <v>1</v>
      </c>
    </row>
    <row r="21" spans="2:10" x14ac:dyDescent="0.25">
      <c r="B21" t="s">
        <v>18</v>
      </c>
    </row>
    <row r="22" spans="2:10" x14ac:dyDescent="0.25">
      <c r="B22" s="7"/>
      <c r="C22" s="7" t="s">
        <v>0</v>
      </c>
      <c r="D22" s="7" t="s">
        <v>1</v>
      </c>
      <c r="E22" s="7" t="s">
        <v>2</v>
      </c>
      <c r="G22" s="31" t="s">
        <v>3</v>
      </c>
      <c r="H22" s="31" t="s">
        <v>17</v>
      </c>
    </row>
    <row r="23" spans="2:10" x14ac:dyDescent="0.25">
      <c r="B23" s="7" t="s">
        <v>0</v>
      </c>
      <c r="C23" s="7" cm="1">
        <f t="array" ref="C23:E25">MMULT(_xlfn.ANCHORARRAY(C16),_xlfn.ANCHORARRAY(C16))</f>
        <v>2275.8466770100008</v>
      </c>
      <c r="D23" s="7">
        <v>1306.5151942500001</v>
      </c>
      <c r="E23" s="7">
        <v>5980.8069180000011</v>
      </c>
      <c r="G23" s="7">
        <f>SUM(C23:E23)</f>
        <v>9563.1687892600021</v>
      </c>
      <c r="H23" s="32">
        <f>G23/G26</f>
        <v>0.31967923453626085</v>
      </c>
    </row>
    <row r="24" spans="2:10" x14ac:dyDescent="0.25">
      <c r="B24" s="7" t="s">
        <v>1</v>
      </c>
      <c r="C24" s="7">
        <v>3977.2937626800012</v>
      </c>
      <c r="D24" s="7">
        <v>2283.2798140000004</v>
      </c>
      <c r="E24" s="7">
        <v>10452.121554000001</v>
      </c>
      <c r="G24" s="7">
        <f>SUM(C24:E24)</f>
        <v>16712.695130680004</v>
      </c>
      <c r="H24" s="32">
        <f>G24/G26</f>
        <v>0.5586748183733663</v>
      </c>
    </row>
    <row r="25" spans="2:10" x14ac:dyDescent="0.25">
      <c r="B25" s="7" t="s">
        <v>2</v>
      </c>
      <c r="C25" s="7">
        <v>866.01659670000026</v>
      </c>
      <c r="D25" s="7">
        <v>497.16172033500015</v>
      </c>
      <c r="E25" s="7">
        <v>2275.8466770100008</v>
      </c>
      <c r="G25" s="7">
        <f>SUM(C25:E25)</f>
        <v>3639.0249940450012</v>
      </c>
      <c r="H25" s="32">
        <f>G25/G26</f>
        <v>0.12164594709037284</v>
      </c>
    </row>
    <row r="26" spans="2:10" x14ac:dyDescent="0.25">
      <c r="G26" s="33">
        <f>SUM(G23:G25)</f>
        <v>29914.888913985007</v>
      </c>
      <c r="H26" s="32">
        <f>SUM(H23:H25)</f>
        <v>1</v>
      </c>
    </row>
    <row r="28" spans="2:10" x14ac:dyDescent="0.25">
      <c r="B28" t="s">
        <v>19</v>
      </c>
    </row>
    <row r="29" spans="2:10" x14ac:dyDescent="0.25">
      <c r="B29" s="7"/>
      <c r="C29" s="7" t="s">
        <v>0</v>
      </c>
      <c r="D29" s="7" t="s">
        <v>1</v>
      </c>
      <c r="E29" s="7" t="s">
        <v>2</v>
      </c>
      <c r="G29" s="31" t="s">
        <v>3</v>
      </c>
      <c r="H29" s="34" t="s">
        <v>17</v>
      </c>
    </row>
    <row r="30" spans="2:10" x14ac:dyDescent="0.25">
      <c r="B30" s="7" t="s">
        <v>0</v>
      </c>
      <c r="C30" s="7" cm="1">
        <f t="array" ref="C30:E32">MMULT(_xlfn.ANCHORARRAY(C23),_xlfn.ANCHORARRAY(C23))</f>
        <v>15555350.882840818</v>
      </c>
      <c r="D30" s="7">
        <v>8929996.2893566042</v>
      </c>
      <c r="E30" s="7">
        <v>40878654.722786382</v>
      </c>
      <c r="G30" s="7">
        <f>SUM(C30:E30)</f>
        <v>65364001.894983806</v>
      </c>
      <c r="H30" s="35">
        <f>G30/G33</f>
        <v>0.31967923440659468</v>
      </c>
      <c r="J30" t="s">
        <v>20</v>
      </c>
    </row>
    <row r="31" spans="2:10" x14ac:dyDescent="0.25">
      <c r="B31" s="7" t="s">
        <v>1</v>
      </c>
      <c r="C31" s="7">
        <v>27184696.092453036</v>
      </c>
      <c r="D31" s="7">
        <v>15606156.174894229</v>
      </c>
      <c r="E31" s="7">
        <v>71439970.314852834</v>
      </c>
      <c r="G31" s="7">
        <f>SUM(C31:E31)</f>
        <v>114230822.5822001</v>
      </c>
      <c r="H31" s="35">
        <f>G31/G33</f>
        <v>0.55867481870805857</v>
      </c>
      <c r="J31" t="s">
        <v>21</v>
      </c>
    </row>
    <row r="32" spans="2:10" x14ac:dyDescent="0.25">
      <c r="B32" s="7" t="s">
        <v>2</v>
      </c>
      <c r="C32" s="7">
        <v>5919200.1970020663</v>
      </c>
      <c r="D32" s="7">
        <v>3398087.0115566296</v>
      </c>
      <c r="E32" s="7">
        <v>15555350.882840818</v>
      </c>
      <c r="G32" s="7">
        <f>SUM(C32:E32)</f>
        <v>24872638.091399513</v>
      </c>
      <c r="H32" s="35">
        <f>G32/G33</f>
        <v>0.12164594688534669</v>
      </c>
      <c r="J32" t="s">
        <v>22</v>
      </c>
    </row>
    <row r="33" spans="7:8" x14ac:dyDescent="0.25">
      <c r="G33" s="33">
        <f>SUM(G30:G32)</f>
        <v>204467462.56858343</v>
      </c>
      <c r="H33" s="36">
        <f>SUM(H30:H32)</f>
        <v>0.99999999999999989</v>
      </c>
    </row>
    <row r="34" spans="7:8" x14ac:dyDescent="0.25">
      <c r="H34" s="40" t="s">
        <v>56</v>
      </c>
    </row>
    <row r="35" spans="7:8" x14ac:dyDescent="0.25">
      <c r="H35" s="40" t="s">
        <v>91</v>
      </c>
    </row>
    <row r="36" spans="7:8" x14ac:dyDescent="0.25">
      <c r="H36" s="40" t="s">
        <v>57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6879-CD9D-4A05-8758-68F97F5C32DF}">
  <dimension ref="A2:J41"/>
  <sheetViews>
    <sheetView workbookViewId="0">
      <selection activeCell="C10" sqref="C10:F13"/>
    </sheetView>
  </sheetViews>
  <sheetFormatPr baseColWidth="10" defaultColWidth="8.7109375" defaultRowHeight="15" x14ac:dyDescent="0.25"/>
  <cols>
    <col min="4" max="4" width="11.140625" bestFit="1" customWidth="1"/>
    <col min="7" max="7" width="14.28515625" customWidth="1"/>
    <col min="8" max="8" width="20.5703125" customWidth="1"/>
    <col min="9" max="9" width="19.42578125" customWidth="1"/>
    <col min="10" max="10" width="21.28515625" customWidth="1"/>
  </cols>
  <sheetData>
    <row r="2" spans="1:10" ht="30" x14ac:dyDescent="0.25">
      <c r="I2" s="38" t="s">
        <v>99</v>
      </c>
    </row>
    <row r="3" spans="1:10" x14ac:dyDescent="0.25">
      <c r="I3" s="7" t="s">
        <v>92</v>
      </c>
      <c r="J3" s="57" t="s">
        <v>98</v>
      </c>
    </row>
    <row r="4" spans="1:10" x14ac:dyDescent="0.25">
      <c r="I4" s="7" t="s">
        <v>93</v>
      </c>
      <c r="J4" s="57"/>
    </row>
    <row r="5" spans="1:10" x14ac:dyDescent="0.25">
      <c r="A5" s="52" t="s">
        <v>46</v>
      </c>
      <c r="B5" s="52"/>
      <c r="C5" s="52"/>
      <c r="D5" s="19">
        <v>4</v>
      </c>
      <c r="I5" s="7" t="s">
        <v>94</v>
      </c>
      <c r="J5" s="57"/>
    </row>
    <row r="6" spans="1:10" x14ac:dyDescent="0.25">
      <c r="A6" s="20"/>
      <c r="B6" s="20"/>
      <c r="C6" s="20"/>
      <c r="D6" s="19"/>
      <c r="I6" s="7" t="s">
        <v>95</v>
      </c>
      <c r="J6" s="57"/>
    </row>
    <row r="7" spans="1:10" x14ac:dyDescent="0.25">
      <c r="A7" s="53" t="s">
        <v>47</v>
      </c>
      <c r="B7" s="53"/>
      <c r="C7" s="53"/>
      <c r="D7" s="54"/>
      <c r="E7" s="54"/>
      <c r="F7" s="54"/>
      <c r="I7" s="7" t="s">
        <v>96</v>
      </c>
      <c r="J7" s="57"/>
    </row>
    <row r="8" spans="1:10" x14ac:dyDescent="0.25">
      <c r="I8" s="7" t="s">
        <v>97</v>
      </c>
      <c r="J8" s="57"/>
    </row>
    <row r="9" spans="1:10" x14ac:dyDescent="0.25">
      <c r="B9" s="7"/>
      <c r="C9" s="7" t="s">
        <v>23</v>
      </c>
      <c r="D9" s="7" t="s">
        <v>24</v>
      </c>
      <c r="E9" s="7" t="s">
        <v>25</v>
      </c>
      <c r="F9" s="7" t="s">
        <v>26</v>
      </c>
    </row>
    <row r="10" spans="1:10" x14ac:dyDescent="0.25">
      <c r="B10" s="7" t="s">
        <v>23</v>
      </c>
      <c r="C10" s="11">
        <v>1</v>
      </c>
      <c r="D10" s="11">
        <v>2</v>
      </c>
      <c r="E10" s="11">
        <v>0.5</v>
      </c>
      <c r="F10" s="11">
        <v>1</v>
      </c>
    </row>
    <row r="11" spans="1:10" x14ac:dyDescent="0.25">
      <c r="B11" s="7" t="s">
        <v>24</v>
      </c>
      <c r="C11" s="11">
        <v>0.5</v>
      </c>
      <c r="D11" s="11">
        <v>1</v>
      </c>
      <c r="E11" s="11">
        <v>0.5</v>
      </c>
      <c r="F11" s="11">
        <v>0.5</v>
      </c>
    </row>
    <row r="12" spans="1:10" x14ac:dyDescent="0.25">
      <c r="B12" s="7" t="s">
        <v>25</v>
      </c>
      <c r="C12" s="11">
        <v>2</v>
      </c>
      <c r="D12" s="11">
        <v>2</v>
      </c>
      <c r="E12" s="11">
        <v>1</v>
      </c>
      <c r="F12" s="11">
        <v>1</v>
      </c>
    </row>
    <row r="13" spans="1:10" x14ac:dyDescent="0.25">
      <c r="B13" s="7" t="s">
        <v>26</v>
      </c>
      <c r="C13" s="11">
        <v>1</v>
      </c>
      <c r="D13" s="11">
        <v>2</v>
      </c>
      <c r="E13" s="11">
        <v>1</v>
      </c>
      <c r="F13" s="11">
        <v>1</v>
      </c>
    </row>
    <row r="14" spans="1:10" x14ac:dyDescent="0.25">
      <c r="B14" t="s">
        <v>3</v>
      </c>
      <c r="C14" s="2">
        <f>SUM(C10:C13)</f>
        <v>4.5</v>
      </c>
      <c r="D14" s="2">
        <f>SUM(D10:D13)</f>
        <v>7</v>
      </c>
      <c r="E14" s="2">
        <f>SUM(E10:E13)</f>
        <v>3</v>
      </c>
      <c r="F14" s="2">
        <f>SUM(F10:F13)</f>
        <v>3.5</v>
      </c>
    </row>
    <row r="15" spans="1:10" x14ac:dyDescent="0.25">
      <c r="E15" t="s">
        <v>4</v>
      </c>
    </row>
    <row r="17" spans="1:8" x14ac:dyDescent="0.25">
      <c r="A17" t="s">
        <v>5</v>
      </c>
    </row>
    <row r="19" spans="1:8" x14ac:dyDescent="0.25">
      <c r="B19" s="7"/>
      <c r="C19" s="7" t="s">
        <v>23</v>
      </c>
      <c r="D19" s="7" t="s">
        <v>24</v>
      </c>
      <c r="E19" s="7" t="s">
        <v>25</v>
      </c>
      <c r="F19" s="7" t="s">
        <v>26</v>
      </c>
      <c r="G19" s="7" t="s">
        <v>3</v>
      </c>
      <c r="H19" s="7" t="s">
        <v>6</v>
      </c>
    </row>
    <row r="20" spans="1:8" x14ac:dyDescent="0.25">
      <c r="B20" s="7" t="s">
        <v>23</v>
      </c>
      <c r="C20" s="7">
        <f>C10/C14</f>
        <v>0.22222222222222221</v>
      </c>
      <c r="D20" s="7">
        <f>D10/D14</f>
        <v>0.2857142857142857</v>
      </c>
      <c r="E20" s="7">
        <f>E10/E14</f>
        <v>0.16666666666666666</v>
      </c>
      <c r="F20" s="7">
        <f>F10/F14</f>
        <v>0.2857142857142857</v>
      </c>
      <c r="G20" s="7">
        <f>SUM(C20:F20)</f>
        <v>0.96031746031746024</v>
      </c>
      <c r="H20" s="7">
        <f>G20/D5</f>
        <v>0.24007936507936506</v>
      </c>
    </row>
    <row r="21" spans="1:8" x14ac:dyDescent="0.25">
      <c r="B21" s="7" t="s">
        <v>24</v>
      </c>
      <c r="C21" s="27">
        <f>C11/C14</f>
        <v>0.1111111111111111</v>
      </c>
      <c r="D21" s="27">
        <f>D11/D14</f>
        <v>0.14285714285714285</v>
      </c>
      <c r="E21" s="27">
        <f>E11/E14</f>
        <v>0.16666666666666666</v>
      </c>
      <c r="F21" s="7">
        <f>F11/F14</f>
        <v>0.14285714285714285</v>
      </c>
      <c r="G21" s="27">
        <f>SUM(C21:F21)</f>
        <v>0.56349206349206349</v>
      </c>
      <c r="H21" s="7">
        <f>G21/D5</f>
        <v>0.14087301587301587</v>
      </c>
    </row>
    <row r="22" spans="1:8" x14ac:dyDescent="0.25">
      <c r="B22" s="7" t="s">
        <v>25</v>
      </c>
      <c r="C22" s="27">
        <f>C12/C14</f>
        <v>0.44444444444444442</v>
      </c>
      <c r="D22" s="27">
        <f>D12/D14</f>
        <v>0.2857142857142857</v>
      </c>
      <c r="E22" s="27">
        <f>E12/E14</f>
        <v>0.33333333333333331</v>
      </c>
      <c r="F22" s="7">
        <f>F12/F14</f>
        <v>0.2857142857142857</v>
      </c>
      <c r="G22" s="27">
        <f>SUM(C22:F22)</f>
        <v>1.3492063492063493</v>
      </c>
      <c r="H22" s="7">
        <f>G22/D5</f>
        <v>0.33730158730158732</v>
      </c>
    </row>
    <row r="23" spans="1:8" x14ac:dyDescent="0.25">
      <c r="B23" s="7" t="s">
        <v>26</v>
      </c>
      <c r="C23" s="27">
        <f>C13/C14</f>
        <v>0.22222222222222221</v>
      </c>
      <c r="D23" s="27">
        <f>D13/D14</f>
        <v>0.2857142857142857</v>
      </c>
      <c r="E23" s="27">
        <f>E13/E14</f>
        <v>0.33333333333333331</v>
      </c>
      <c r="F23" s="7">
        <f>F13/F14</f>
        <v>0.2857142857142857</v>
      </c>
      <c r="G23" s="27">
        <f>SUM(C23:F23)</f>
        <v>1.126984126984127</v>
      </c>
      <c r="H23" s="7">
        <f>G23/D5</f>
        <v>0.28174603174603174</v>
      </c>
    </row>
    <row r="26" spans="1:8" x14ac:dyDescent="0.25">
      <c r="B26" s="7"/>
      <c r="C26" s="7" t="s">
        <v>23</v>
      </c>
      <c r="D26" s="7" t="s">
        <v>24</v>
      </c>
      <c r="E26" s="7" t="s">
        <v>25</v>
      </c>
      <c r="F26" s="7" t="s">
        <v>26</v>
      </c>
      <c r="G26" s="7" t="s">
        <v>6</v>
      </c>
      <c r="H26" s="29" t="s">
        <v>7</v>
      </c>
    </row>
    <row r="27" spans="1:8" x14ac:dyDescent="0.25">
      <c r="B27" s="7" t="s">
        <v>23</v>
      </c>
      <c r="C27" s="11">
        <v>1</v>
      </c>
      <c r="D27" s="11">
        <v>2</v>
      </c>
      <c r="E27" s="11">
        <v>0.5</v>
      </c>
      <c r="F27" s="11">
        <v>1</v>
      </c>
      <c r="G27" s="7">
        <f>$H$20</f>
        <v>0.24007936507936506</v>
      </c>
      <c r="H27" s="29" cm="1">
        <f t="array" ref="H27:H30">MMULT(C27:F30, G27:G30)</f>
        <v>0.97222222222222221</v>
      </c>
    </row>
    <row r="28" spans="1:8" x14ac:dyDescent="0.25">
      <c r="B28" s="7" t="s">
        <v>24</v>
      </c>
      <c r="C28" s="11">
        <v>0.5</v>
      </c>
      <c r="D28" s="11">
        <v>1</v>
      </c>
      <c r="E28" s="11">
        <v>0.5</v>
      </c>
      <c r="F28" s="11">
        <v>0.5</v>
      </c>
      <c r="G28" s="7">
        <f>$H$21</f>
        <v>0.14087301587301587</v>
      </c>
      <c r="H28" s="29">
        <v>0.57043650793650791</v>
      </c>
    </row>
    <row r="29" spans="1:8" x14ac:dyDescent="0.25">
      <c r="B29" s="7" t="s">
        <v>25</v>
      </c>
      <c r="C29" s="11">
        <v>2</v>
      </c>
      <c r="D29" s="11">
        <v>2</v>
      </c>
      <c r="E29" s="11">
        <v>1</v>
      </c>
      <c r="F29" s="11">
        <v>1</v>
      </c>
      <c r="G29" s="7">
        <f>$H$22</f>
        <v>0.33730158730158732</v>
      </c>
      <c r="H29" s="29">
        <v>1.3809523809523809</v>
      </c>
    </row>
    <row r="30" spans="1:8" x14ac:dyDescent="0.25">
      <c r="B30" s="7" t="s">
        <v>26</v>
      </c>
      <c r="C30" s="11">
        <v>1</v>
      </c>
      <c r="D30" s="11">
        <v>2</v>
      </c>
      <c r="E30" s="11">
        <v>1</v>
      </c>
      <c r="F30" s="11">
        <v>1</v>
      </c>
      <c r="G30" s="7">
        <f>$H$23</f>
        <v>0.28174603174603174</v>
      </c>
      <c r="H30" s="29">
        <v>1.1408730158730158</v>
      </c>
    </row>
    <row r="32" spans="1:8" x14ac:dyDescent="0.25">
      <c r="H32" t="s">
        <v>8</v>
      </c>
    </row>
    <row r="33" spans="7:9" x14ac:dyDescent="0.25">
      <c r="H33" s="7">
        <f>H27/H20</f>
        <v>4.0495867768595044</v>
      </c>
    </row>
    <row r="34" spans="7:9" x14ac:dyDescent="0.25">
      <c r="H34" s="7">
        <f>H28/H21</f>
        <v>4.049295774647887</v>
      </c>
    </row>
    <row r="35" spans="7:9" x14ac:dyDescent="0.25">
      <c r="H35" s="7">
        <f>H29/H22</f>
        <v>4.0941176470588232</v>
      </c>
    </row>
    <row r="36" spans="7:9" x14ac:dyDescent="0.25">
      <c r="H36" s="7">
        <f>H30/H23</f>
        <v>4.049295774647887</v>
      </c>
    </row>
    <row r="37" spans="7:9" x14ac:dyDescent="0.25">
      <c r="G37" s="4" t="s">
        <v>9</v>
      </c>
      <c r="H37" s="4">
        <f>AVERAGE(H33:H36)</f>
        <v>4.0605739933035254</v>
      </c>
      <c r="I37" t="s">
        <v>10</v>
      </c>
    </row>
    <row r="38" spans="7:9" x14ac:dyDescent="0.25">
      <c r="G38" s="5" t="s">
        <v>12</v>
      </c>
      <c r="H38" s="5">
        <f>D5</f>
        <v>4</v>
      </c>
    </row>
    <row r="39" spans="7:9" ht="30" x14ac:dyDescent="0.25">
      <c r="G39" s="6" t="s">
        <v>11</v>
      </c>
      <c r="H39" s="7">
        <f>(H37-H38)/2</f>
        <v>3.028699665176271E-2</v>
      </c>
    </row>
    <row r="40" spans="7:9" ht="30" x14ac:dyDescent="0.25">
      <c r="G40" s="6" t="s">
        <v>51</v>
      </c>
      <c r="H40" s="8">
        <f>H39/'10-DATOS METODO'!F24</f>
        <v>3.3652218501958563E-2</v>
      </c>
    </row>
    <row r="41" spans="7:9" x14ac:dyDescent="0.25">
      <c r="H41" t="s">
        <v>28</v>
      </c>
    </row>
  </sheetData>
  <mergeCells count="3">
    <mergeCell ref="A5:C5"/>
    <mergeCell ref="A7:F7"/>
    <mergeCell ref="J3:J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6EEE-FCD0-4DEF-96CC-EC35BC1A649A}">
  <dimension ref="B3:J37"/>
  <sheetViews>
    <sheetView workbookViewId="0">
      <selection activeCell="H36" sqref="H36"/>
    </sheetView>
  </sheetViews>
  <sheetFormatPr baseColWidth="10" defaultRowHeight="15" x14ac:dyDescent="0.25"/>
  <cols>
    <col min="8" max="8" width="17.140625" customWidth="1"/>
    <col min="10" max="10" width="25.42578125" customWidth="1"/>
  </cols>
  <sheetData>
    <row r="3" spans="2:8" x14ac:dyDescent="0.25">
      <c r="C3" t="s">
        <v>23</v>
      </c>
      <c r="D3" t="s">
        <v>24</v>
      </c>
      <c r="E3" t="s">
        <v>25</v>
      </c>
      <c r="F3" t="s">
        <v>26</v>
      </c>
    </row>
    <row r="4" spans="2:8" x14ac:dyDescent="0.25">
      <c r="B4" t="s">
        <v>23</v>
      </c>
      <c r="C4" s="2">
        <v>1</v>
      </c>
      <c r="D4" s="2">
        <v>2</v>
      </c>
      <c r="E4" s="2">
        <v>0.5</v>
      </c>
      <c r="F4" s="2">
        <v>1</v>
      </c>
    </row>
    <row r="5" spans="2:8" x14ac:dyDescent="0.25">
      <c r="B5" t="s">
        <v>24</v>
      </c>
      <c r="C5" s="2">
        <v>0.5</v>
      </c>
      <c r="D5" s="2">
        <v>1</v>
      </c>
      <c r="E5" s="2">
        <v>0.5</v>
      </c>
      <c r="F5" s="2">
        <v>0.5</v>
      </c>
    </row>
    <row r="6" spans="2:8" x14ac:dyDescent="0.25">
      <c r="B6" t="s">
        <v>25</v>
      </c>
      <c r="C6" s="2">
        <v>2</v>
      </c>
      <c r="D6" s="2">
        <v>2</v>
      </c>
      <c r="E6" s="2">
        <v>1</v>
      </c>
      <c r="F6" s="2">
        <v>1</v>
      </c>
    </row>
    <row r="7" spans="2:8" x14ac:dyDescent="0.25">
      <c r="B7" t="s">
        <v>26</v>
      </c>
      <c r="C7" s="2">
        <v>1</v>
      </c>
      <c r="D7" s="2">
        <v>2</v>
      </c>
      <c r="E7" s="2">
        <v>1</v>
      </c>
      <c r="F7" s="2">
        <v>1</v>
      </c>
    </row>
    <row r="8" spans="2:8" x14ac:dyDescent="0.25">
      <c r="B8" t="s">
        <v>15</v>
      </c>
    </row>
    <row r="9" spans="2:8" x14ac:dyDescent="0.25">
      <c r="H9" t="s">
        <v>17</v>
      </c>
    </row>
    <row r="10" spans="2:8" x14ac:dyDescent="0.25">
      <c r="C10" cm="1">
        <f t="array" ref="C10:F13">MMULT(C4:F7, C4:F7)</f>
        <v>4</v>
      </c>
      <c r="D10">
        <v>7</v>
      </c>
      <c r="E10">
        <v>3</v>
      </c>
      <c r="F10">
        <v>3.5</v>
      </c>
      <c r="G10">
        <f>SUM(C10:F10)</f>
        <v>17.5</v>
      </c>
      <c r="H10" s="9">
        <f>G10/G14</f>
        <v>0.23890784982935154</v>
      </c>
    </row>
    <row r="11" spans="2:8" x14ac:dyDescent="0.25">
      <c r="C11">
        <v>2.5</v>
      </c>
      <c r="D11">
        <v>4</v>
      </c>
      <c r="E11">
        <v>1.75</v>
      </c>
      <c r="F11">
        <v>2</v>
      </c>
      <c r="G11">
        <f>SUM(C11:F11)</f>
        <v>10.25</v>
      </c>
      <c r="H11" s="9">
        <f>G11/G14</f>
        <v>0.13993174061433447</v>
      </c>
    </row>
    <row r="12" spans="2:8" x14ac:dyDescent="0.25">
      <c r="C12">
        <v>6</v>
      </c>
      <c r="D12">
        <v>10</v>
      </c>
      <c r="E12">
        <v>4</v>
      </c>
      <c r="F12">
        <v>5</v>
      </c>
      <c r="G12">
        <f>SUM(C12:F12)</f>
        <v>25</v>
      </c>
      <c r="H12" s="9">
        <f>G12/G14</f>
        <v>0.34129692832764508</v>
      </c>
    </row>
    <row r="13" spans="2:8" x14ac:dyDescent="0.25">
      <c r="C13">
        <v>5</v>
      </c>
      <c r="D13">
        <v>8</v>
      </c>
      <c r="E13">
        <v>3.5</v>
      </c>
      <c r="F13">
        <v>4</v>
      </c>
      <c r="G13">
        <f>SUM(C13:F13)</f>
        <v>20.5</v>
      </c>
      <c r="H13" s="9">
        <f>G13/G14</f>
        <v>0.27986348122866894</v>
      </c>
    </row>
    <row r="14" spans="2:8" x14ac:dyDescent="0.25">
      <c r="G14">
        <f>SUM(G10:G13)</f>
        <v>73.25</v>
      </c>
    </row>
    <row r="15" spans="2:8" x14ac:dyDescent="0.25">
      <c r="B15" t="s">
        <v>16</v>
      </c>
    </row>
    <row r="16" spans="2:8" x14ac:dyDescent="0.25">
      <c r="H16" t="s">
        <v>17</v>
      </c>
    </row>
    <row r="17" spans="2:10" x14ac:dyDescent="0.25">
      <c r="C17" cm="1">
        <f t="array" ref="C17:F20">MMULT(_xlfn.ANCHORARRAY(C10),_xlfn.ANCHORARRAY( C10))</f>
        <v>69</v>
      </c>
      <c r="D17">
        <v>114</v>
      </c>
      <c r="E17">
        <v>48.5</v>
      </c>
      <c r="F17">
        <v>57</v>
      </c>
      <c r="G17">
        <f>SUM(C17:F17)</f>
        <v>288.5</v>
      </c>
      <c r="H17" s="9">
        <f>G17/G21</f>
        <v>0.23902236951118475</v>
      </c>
    </row>
    <row r="18" spans="2:10" x14ac:dyDescent="0.25">
      <c r="C18">
        <v>40.5</v>
      </c>
      <c r="D18">
        <v>67</v>
      </c>
      <c r="E18">
        <v>28.5</v>
      </c>
      <c r="F18">
        <v>33.5</v>
      </c>
      <c r="G18">
        <f>SUM(C18:F18)</f>
        <v>169.5</v>
      </c>
      <c r="H18" s="9">
        <f>G18/G21</f>
        <v>0.14043082021541012</v>
      </c>
    </row>
    <row r="19" spans="2:10" x14ac:dyDescent="0.25">
      <c r="C19">
        <v>98</v>
      </c>
      <c r="D19">
        <v>162</v>
      </c>
      <c r="E19">
        <v>69</v>
      </c>
      <c r="F19">
        <v>81</v>
      </c>
      <c r="G19">
        <f>SUM(C19:F19)</f>
        <v>410</v>
      </c>
      <c r="H19" s="9">
        <f>G19/G21</f>
        <v>0.3396851698425849</v>
      </c>
    </row>
    <row r="20" spans="2:10" x14ac:dyDescent="0.25">
      <c r="C20">
        <v>81</v>
      </c>
      <c r="D20">
        <v>134</v>
      </c>
      <c r="E20">
        <v>57</v>
      </c>
      <c r="F20">
        <v>67</v>
      </c>
      <c r="G20">
        <f>SUM(C20:F20)</f>
        <v>339</v>
      </c>
      <c r="H20" s="9">
        <f>G20/G21</f>
        <v>0.28086164043082024</v>
      </c>
    </row>
    <row r="21" spans="2:10" x14ac:dyDescent="0.25">
      <c r="G21">
        <f>SUM(G17:G20)</f>
        <v>1207</v>
      </c>
    </row>
    <row r="22" spans="2:10" x14ac:dyDescent="0.25">
      <c r="B22" t="s">
        <v>18</v>
      </c>
    </row>
    <row r="23" spans="2:10" x14ac:dyDescent="0.25">
      <c r="H23" t="s">
        <v>17</v>
      </c>
    </row>
    <row r="24" spans="2:10" x14ac:dyDescent="0.25">
      <c r="C24" cm="1">
        <f t="array" ref="C24:F27">MMULT(_xlfn.ANCHORARRAY(C17),_xlfn.ANCHORARRAY( C17))</f>
        <v>18748</v>
      </c>
      <c r="D24">
        <v>30999</v>
      </c>
      <c r="E24">
        <v>13191</v>
      </c>
      <c r="F24">
        <v>15499.5</v>
      </c>
      <c r="G24">
        <f>SUM(C24:F24)</f>
        <v>78437.5</v>
      </c>
      <c r="H24" s="9">
        <f>G24/G28</f>
        <v>0.23901829946955078</v>
      </c>
    </row>
    <row r="25" spans="2:10" x14ac:dyDescent="0.25">
      <c r="C25">
        <v>11014.5</v>
      </c>
      <c r="D25">
        <v>18212</v>
      </c>
      <c r="E25">
        <v>7749.75</v>
      </c>
      <c r="F25">
        <v>9106</v>
      </c>
      <c r="G25">
        <f>SUM(C25:F25)</f>
        <v>46082.25</v>
      </c>
      <c r="H25" s="9">
        <f>G25/G28</f>
        <v>0.14042391752326</v>
      </c>
    </row>
    <row r="26" spans="2:10" x14ac:dyDescent="0.25">
      <c r="C26">
        <v>26646</v>
      </c>
      <c r="D26">
        <v>44058</v>
      </c>
      <c r="E26">
        <v>18748</v>
      </c>
      <c r="F26">
        <v>22029</v>
      </c>
      <c r="G26">
        <f>SUM(C26:F26)</f>
        <v>111481</v>
      </c>
      <c r="H26" s="9">
        <f>G26/G28</f>
        <v>0.33970994796066922</v>
      </c>
    </row>
    <row r="27" spans="2:10" x14ac:dyDescent="0.25">
      <c r="C27">
        <v>22029</v>
      </c>
      <c r="D27">
        <v>36424</v>
      </c>
      <c r="E27">
        <v>15499.5</v>
      </c>
      <c r="F27">
        <v>18212</v>
      </c>
      <c r="G27">
        <f>SUM(C27:F27)</f>
        <v>92164.5</v>
      </c>
      <c r="H27" s="9">
        <f>G27/G28</f>
        <v>0.28084783504652</v>
      </c>
    </row>
    <row r="28" spans="2:10" x14ac:dyDescent="0.25">
      <c r="G28">
        <f>SUM(G24:G27)</f>
        <v>328165.25</v>
      </c>
    </row>
    <row r="29" spans="2:10" x14ac:dyDescent="0.25">
      <c r="B29" t="s">
        <v>19</v>
      </c>
    </row>
    <row r="30" spans="2:10" x14ac:dyDescent="0.25">
      <c r="H30" t="s">
        <v>17</v>
      </c>
    </row>
    <row r="31" spans="2:10" x14ac:dyDescent="0.25">
      <c r="C31" cm="1">
        <f t="array" ref="C31:F34">MMULT(_xlfn.ANCHORARRAY(C24),_xlfn.ANCHORARRAY( C24))</f>
        <v>1385851861</v>
      </c>
      <c r="D31">
        <v>2291445906</v>
      </c>
      <c r="E31">
        <v>975078736.5</v>
      </c>
      <c r="F31">
        <v>1145722953</v>
      </c>
      <c r="G31">
        <f>SUM(C31:F31)</f>
        <v>5798099456.5</v>
      </c>
      <c r="H31" s="9">
        <f>G31/G35</f>
        <v>0.23901829752961162</v>
      </c>
      <c r="J31" t="s">
        <v>20</v>
      </c>
    </row>
    <row r="32" spans="2:10" x14ac:dyDescent="0.25">
      <c r="C32">
        <v>814191832.5</v>
      </c>
      <c r="D32">
        <v>1346230859</v>
      </c>
      <c r="E32">
        <v>572861476.5</v>
      </c>
      <c r="F32">
        <v>673115429.5</v>
      </c>
      <c r="G32">
        <f>SUM(C32:F32)</f>
        <v>3406399597.5</v>
      </c>
      <c r="H32" s="9">
        <f>G32/G35</f>
        <v>0.14042391625194509</v>
      </c>
      <c r="J32" t="s">
        <v>21</v>
      </c>
    </row>
    <row r="33" spans="3:10" x14ac:dyDescent="0.25">
      <c r="C33">
        <v>1969672098</v>
      </c>
      <c r="D33">
        <v>3256767330</v>
      </c>
      <c r="E33">
        <v>1385851861</v>
      </c>
      <c r="F33">
        <v>1628383665</v>
      </c>
      <c r="G33">
        <f>SUM(C33:F33)</f>
        <v>8240674954</v>
      </c>
      <c r="H33" s="9">
        <f>G33/G35</f>
        <v>0.33970995371455315</v>
      </c>
      <c r="J33" t="s">
        <v>22</v>
      </c>
    </row>
    <row r="34" spans="3:10" x14ac:dyDescent="0.25">
      <c r="C34">
        <v>1628383665</v>
      </c>
      <c r="D34">
        <v>2692461718</v>
      </c>
      <c r="E34">
        <v>1145722953</v>
      </c>
      <c r="F34">
        <v>1346230859</v>
      </c>
      <c r="G34">
        <f>SUM(C34:F34)</f>
        <v>6812799195</v>
      </c>
      <c r="H34" s="9">
        <f>G34/G35</f>
        <v>0.28084783250389017</v>
      </c>
    </row>
    <row r="35" spans="3:10" x14ac:dyDescent="0.25">
      <c r="G35">
        <f>SUM(G31:G34)</f>
        <v>24257973203</v>
      </c>
    </row>
    <row r="37" spans="3:10" x14ac:dyDescent="0.25">
      <c r="H37" t="s">
        <v>27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1CC5-3593-4A32-B3F9-099AD9412A2D}">
  <dimension ref="A3:K41"/>
  <sheetViews>
    <sheetView topLeftCell="A16" workbookViewId="0">
      <selection activeCell="J3" sqref="J3:K9"/>
    </sheetView>
  </sheetViews>
  <sheetFormatPr baseColWidth="10" defaultColWidth="8.7109375" defaultRowHeight="15" x14ac:dyDescent="0.25"/>
  <cols>
    <col min="4" max="4" width="11.140625" bestFit="1" customWidth="1"/>
    <col min="7" max="7" width="14.28515625" customWidth="1"/>
    <col min="8" max="8" width="18.42578125" customWidth="1"/>
    <col min="10" max="10" width="12.28515625" customWidth="1"/>
    <col min="11" max="11" width="18.28515625" customWidth="1"/>
  </cols>
  <sheetData>
    <row r="3" spans="1:11" ht="75" x14ac:dyDescent="0.25">
      <c r="J3" s="38" t="s">
        <v>99</v>
      </c>
    </row>
    <row r="4" spans="1:11" x14ac:dyDescent="0.25">
      <c r="J4" s="7" t="s">
        <v>92</v>
      </c>
      <c r="K4" s="57" t="s">
        <v>100</v>
      </c>
    </row>
    <row r="5" spans="1:11" x14ac:dyDescent="0.25">
      <c r="J5" s="7" t="s">
        <v>93</v>
      </c>
      <c r="K5" s="57"/>
    </row>
    <row r="6" spans="1:11" x14ac:dyDescent="0.25">
      <c r="A6" s="52" t="s">
        <v>46</v>
      </c>
      <c r="B6" s="52"/>
      <c r="C6" s="52"/>
      <c r="D6" s="19">
        <v>4</v>
      </c>
      <c r="J6" s="7" t="s">
        <v>94</v>
      </c>
      <c r="K6" s="57"/>
    </row>
    <row r="7" spans="1:11" x14ac:dyDescent="0.25">
      <c r="A7" s="20"/>
      <c r="B7" s="20"/>
      <c r="C7" s="20"/>
      <c r="D7" s="19"/>
      <c r="J7" s="7" t="s">
        <v>95</v>
      </c>
      <c r="K7" s="57"/>
    </row>
    <row r="8" spans="1:11" x14ac:dyDescent="0.25">
      <c r="A8" s="53" t="s">
        <v>47</v>
      </c>
      <c r="B8" s="53"/>
      <c r="C8" s="53"/>
      <c r="D8" s="54"/>
      <c r="E8" s="54"/>
      <c r="F8" s="54"/>
      <c r="J8" s="7" t="s">
        <v>96</v>
      </c>
      <c r="K8" s="57"/>
    </row>
    <row r="9" spans="1:11" x14ac:dyDescent="0.25">
      <c r="B9" s="7"/>
      <c r="C9" s="7" t="s">
        <v>23</v>
      </c>
      <c r="D9" s="7" t="s">
        <v>24</v>
      </c>
      <c r="E9" s="7" t="s">
        <v>25</v>
      </c>
      <c r="F9" s="7" t="s">
        <v>26</v>
      </c>
      <c r="J9" s="7" t="s">
        <v>97</v>
      </c>
      <c r="K9" s="57"/>
    </row>
    <row r="10" spans="1:11" x14ac:dyDescent="0.25">
      <c r="B10" s="7" t="s">
        <v>23</v>
      </c>
      <c r="C10" s="11">
        <v>1</v>
      </c>
      <c r="D10" s="11">
        <v>3</v>
      </c>
      <c r="E10" s="11">
        <v>3</v>
      </c>
      <c r="F10" s="11">
        <v>2</v>
      </c>
    </row>
    <row r="11" spans="1:11" x14ac:dyDescent="0.25">
      <c r="B11" s="7" t="s">
        <v>24</v>
      </c>
      <c r="C11" s="11">
        <v>0.33</v>
      </c>
      <c r="D11" s="11">
        <v>1</v>
      </c>
      <c r="E11" s="11">
        <v>1</v>
      </c>
      <c r="F11" s="11">
        <v>0.5</v>
      </c>
    </row>
    <row r="12" spans="1:11" x14ac:dyDescent="0.25">
      <c r="B12" s="7" t="s">
        <v>25</v>
      </c>
      <c r="C12" s="11">
        <v>0.33</v>
      </c>
      <c r="D12" s="11">
        <v>1</v>
      </c>
      <c r="E12" s="11">
        <v>1</v>
      </c>
      <c r="F12" s="11">
        <v>0.5</v>
      </c>
    </row>
    <row r="13" spans="1:11" x14ac:dyDescent="0.25">
      <c r="B13" s="7" t="s">
        <v>26</v>
      </c>
      <c r="C13" s="11">
        <v>0.5</v>
      </c>
      <c r="D13" s="11">
        <v>2</v>
      </c>
      <c r="E13" s="11">
        <v>2</v>
      </c>
      <c r="F13" s="11">
        <v>1</v>
      </c>
    </row>
    <row r="14" spans="1:11" x14ac:dyDescent="0.25">
      <c r="B14" t="s">
        <v>3</v>
      </c>
      <c r="C14" s="2">
        <f>SUM(C10:C13)</f>
        <v>2.16</v>
      </c>
      <c r="D14" s="2">
        <f>SUM(D10:D13)</f>
        <v>7</v>
      </c>
      <c r="E14" s="2">
        <f>SUM(E10:E13)</f>
        <v>7</v>
      </c>
      <c r="F14" s="2">
        <f>SUM(F10:F13)</f>
        <v>4</v>
      </c>
    </row>
    <row r="15" spans="1:11" x14ac:dyDescent="0.25">
      <c r="E15" t="s">
        <v>4</v>
      </c>
    </row>
    <row r="17" spans="1:8" x14ac:dyDescent="0.25">
      <c r="A17" t="s">
        <v>5</v>
      </c>
    </row>
    <row r="19" spans="1:8" x14ac:dyDescent="0.25">
      <c r="C19" t="s">
        <v>23</v>
      </c>
      <c r="D19" t="s">
        <v>24</v>
      </c>
      <c r="E19" t="s">
        <v>25</v>
      </c>
      <c r="F19" t="s">
        <v>26</v>
      </c>
      <c r="G19" t="s">
        <v>3</v>
      </c>
      <c r="H19" t="s">
        <v>6</v>
      </c>
    </row>
    <row r="20" spans="1:8" x14ac:dyDescent="0.25">
      <c r="B20" t="s">
        <v>23</v>
      </c>
      <c r="C20">
        <f>C10/C14</f>
        <v>0.46296296296296291</v>
      </c>
      <c r="D20">
        <f>D10/D14</f>
        <v>0.42857142857142855</v>
      </c>
      <c r="E20">
        <f>E10/E14</f>
        <v>0.42857142857142855</v>
      </c>
      <c r="F20">
        <f>F10/F14</f>
        <v>0.5</v>
      </c>
      <c r="G20">
        <f>SUM(C20:F20)</f>
        <v>1.82010582010582</v>
      </c>
      <c r="H20">
        <f>G20/4</f>
        <v>0.455026455026455</v>
      </c>
    </row>
    <row r="21" spans="1:8" x14ac:dyDescent="0.25">
      <c r="B21" t="s">
        <v>24</v>
      </c>
      <c r="C21" s="10">
        <f>C11/C14</f>
        <v>0.15277777777777776</v>
      </c>
      <c r="D21" s="10">
        <f>D11/D14</f>
        <v>0.14285714285714285</v>
      </c>
      <c r="E21" s="10">
        <f>E11/E14</f>
        <v>0.14285714285714285</v>
      </c>
      <c r="F21">
        <f>F11/F14</f>
        <v>0.125</v>
      </c>
      <c r="G21" s="10">
        <f>SUM(C21:F21)</f>
        <v>0.56349206349206349</v>
      </c>
      <c r="H21">
        <f>G21/4</f>
        <v>0.14087301587301587</v>
      </c>
    </row>
    <row r="22" spans="1:8" x14ac:dyDescent="0.25">
      <c r="B22" t="s">
        <v>25</v>
      </c>
      <c r="C22" s="10">
        <f>C12/C14</f>
        <v>0.15277777777777776</v>
      </c>
      <c r="D22" s="10">
        <f>D12/D14</f>
        <v>0.14285714285714285</v>
      </c>
      <c r="E22" s="10">
        <f>E12/E14</f>
        <v>0.14285714285714285</v>
      </c>
      <c r="F22">
        <f>F12/F14</f>
        <v>0.125</v>
      </c>
      <c r="G22" s="10">
        <f>SUM(C22:F22)</f>
        <v>0.56349206349206349</v>
      </c>
      <c r="H22">
        <f>G22/4</f>
        <v>0.14087301587301587</v>
      </c>
    </row>
    <row r="23" spans="1:8" x14ac:dyDescent="0.25">
      <c r="B23" t="s">
        <v>26</v>
      </c>
      <c r="C23" s="10">
        <f>C13/C14</f>
        <v>0.23148148148148145</v>
      </c>
      <c r="D23" s="10">
        <f>D13/D14</f>
        <v>0.2857142857142857</v>
      </c>
      <c r="E23" s="10">
        <f>E13/E14</f>
        <v>0.2857142857142857</v>
      </c>
      <c r="F23">
        <f>F13/F14</f>
        <v>0.25</v>
      </c>
      <c r="G23" s="10">
        <f>SUM(C23:F23)</f>
        <v>1.052910052910053</v>
      </c>
      <c r="H23">
        <f>G23/4</f>
        <v>0.26322751322751325</v>
      </c>
    </row>
    <row r="26" spans="1:8" x14ac:dyDescent="0.25">
      <c r="C26" t="s">
        <v>23</v>
      </c>
      <c r="D26" t="s">
        <v>24</v>
      </c>
      <c r="E26" t="s">
        <v>25</v>
      </c>
      <c r="F26" t="s">
        <v>26</v>
      </c>
      <c r="G26" t="s">
        <v>6</v>
      </c>
      <c r="H26" s="3" t="s">
        <v>7</v>
      </c>
    </row>
    <row r="27" spans="1:8" x14ac:dyDescent="0.25">
      <c r="B27" t="s">
        <v>23</v>
      </c>
      <c r="C27" s="11">
        <v>1</v>
      </c>
      <c r="D27" s="11">
        <v>3</v>
      </c>
      <c r="E27" s="11">
        <v>3</v>
      </c>
      <c r="F27" s="11">
        <v>2</v>
      </c>
      <c r="G27">
        <f>$H$20</f>
        <v>0.455026455026455</v>
      </c>
      <c r="H27" s="3" cm="1">
        <f t="array" ref="H27:H30">MMULT(C27:F30, G27:G30)</f>
        <v>1.8267195767195767</v>
      </c>
    </row>
    <row r="28" spans="1:8" x14ac:dyDescent="0.25">
      <c r="B28" t="s">
        <v>24</v>
      </c>
      <c r="C28" s="11">
        <v>0.33</v>
      </c>
      <c r="D28" s="11">
        <v>1</v>
      </c>
      <c r="E28" s="11">
        <v>1</v>
      </c>
      <c r="F28" s="11">
        <v>0.5</v>
      </c>
      <c r="G28">
        <f>$H$21</f>
        <v>0.14087301587301587</v>
      </c>
      <c r="H28" s="3">
        <v>0.56351851851851853</v>
      </c>
    </row>
    <row r="29" spans="1:8" x14ac:dyDescent="0.25">
      <c r="B29" t="s">
        <v>25</v>
      </c>
      <c r="C29" s="11">
        <v>0.33</v>
      </c>
      <c r="D29" s="11">
        <v>1</v>
      </c>
      <c r="E29" s="11">
        <v>1</v>
      </c>
      <c r="F29" s="11">
        <v>0.5</v>
      </c>
      <c r="G29">
        <f>$H$22</f>
        <v>0.14087301587301587</v>
      </c>
      <c r="H29" s="3">
        <v>0.56351851851851853</v>
      </c>
    </row>
    <row r="30" spans="1:8" x14ac:dyDescent="0.25">
      <c r="B30" t="s">
        <v>26</v>
      </c>
      <c r="C30" s="11">
        <v>0.5</v>
      </c>
      <c r="D30" s="11">
        <v>2</v>
      </c>
      <c r="E30" s="11">
        <v>2</v>
      </c>
      <c r="F30" s="11">
        <v>1</v>
      </c>
      <c r="G30">
        <f>$H$23</f>
        <v>0.26322751322751325</v>
      </c>
      <c r="H30" s="3">
        <v>1.0542328042328042</v>
      </c>
    </row>
    <row r="32" spans="1:8" x14ac:dyDescent="0.25">
      <c r="H32" t="s">
        <v>8</v>
      </c>
    </row>
    <row r="33" spans="7:9" x14ac:dyDescent="0.25">
      <c r="H33">
        <f>H27/H20</f>
        <v>4.0145348837209305</v>
      </c>
    </row>
    <row r="34" spans="7:9" x14ac:dyDescent="0.25">
      <c r="H34">
        <f>H28/H21</f>
        <v>4.0001877934272301</v>
      </c>
    </row>
    <row r="35" spans="7:9" x14ac:dyDescent="0.25">
      <c r="H35">
        <f>H29/H22</f>
        <v>4.0001877934272301</v>
      </c>
    </row>
    <row r="36" spans="7:9" x14ac:dyDescent="0.25">
      <c r="H36">
        <f>H30/H23</f>
        <v>4.0050251256281397</v>
      </c>
    </row>
    <row r="37" spans="7:9" x14ac:dyDescent="0.25">
      <c r="G37" s="4" t="s">
        <v>9</v>
      </c>
      <c r="H37" s="4">
        <f>AVERAGE(H33:H36)</f>
        <v>4.0049838990508828</v>
      </c>
      <c r="I37" t="s">
        <v>10</v>
      </c>
    </row>
    <row r="38" spans="7:9" x14ac:dyDescent="0.25">
      <c r="G38" s="5" t="s">
        <v>12</v>
      </c>
      <c r="H38" s="5">
        <v>4</v>
      </c>
    </row>
    <row r="39" spans="7:9" ht="30" x14ac:dyDescent="0.25">
      <c r="G39" s="6" t="s">
        <v>11</v>
      </c>
      <c r="H39" s="7">
        <f>(H37-H38)/2</f>
        <v>2.4919495254414059E-3</v>
      </c>
    </row>
    <row r="40" spans="7:9" ht="30" x14ac:dyDescent="0.25">
      <c r="G40" s="6" t="s">
        <v>13</v>
      </c>
      <c r="H40" s="8">
        <f>H39/0.9</f>
        <v>2.7688328060460066E-3</v>
      </c>
    </row>
    <row r="41" spans="7:9" x14ac:dyDescent="0.25">
      <c r="H41" t="s">
        <v>82</v>
      </c>
    </row>
  </sheetData>
  <mergeCells count="3">
    <mergeCell ref="A6:C6"/>
    <mergeCell ref="A8:F8"/>
    <mergeCell ref="K4:K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B4F4-637F-4547-B8D6-FF38A94C1D96}">
  <dimension ref="B3:J37"/>
  <sheetViews>
    <sheetView topLeftCell="A22" workbookViewId="0">
      <selection activeCell="H38" sqref="H38"/>
    </sheetView>
  </sheetViews>
  <sheetFormatPr baseColWidth="10" defaultRowHeight="15" x14ac:dyDescent="0.25"/>
  <cols>
    <col min="8" max="8" width="17.140625" customWidth="1"/>
    <col min="10" max="10" width="25.42578125" customWidth="1"/>
  </cols>
  <sheetData>
    <row r="3" spans="2:8" x14ac:dyDescent="0.25">
      <c r="C3" t="s">
        <v>23</v>
      </c>
      <c r="D3" t="s">
        <v>24</v>
      </c>
      <c r="E3" t="s">
        <v>25</v>
      </c>
      <c r="F3" t="s">
        <v>26</v>
      </c>
    </row>
    <row r="4" spans="2:8" x14ac:dyDescent="0.25">
      <c r="B4" t="s">
        <v>23</v>
      </c>
      <c r="C4" s="11">
        <v>1</v>
      </c>
      <c r="D4" s="11">
        <v>3</v>
      </c>
      <c r="E4" s="11">
        <v>3</v>
      </c>
      <c r="F4" s="11">
        <v>2</v>
      </c>
    </row>
    <row r="5" spans="2:8" x14ac:dyDescent="0.25">
      <c r="B5" t="s">
        <v>24</v>
      </c>
      <c r="C5" s="11">
        <v>0.33</v>
      </c>
      <c r="D5" s="11">
        <v>1</v>
      </c>
      <c r="E5" s="11">
        <v>1</v>
      </c>
      <c r="F5" s="11">
        <v>0.5</v>
      </c>
    </row>
    <row r="6" spans="2:8" x14ac:dyDescent="0.25">
      <c r="B6" t="s">
        <v>25</v>
      </c>
      <c r="C6" s="11">
        <v>0.33</v>
      </c>
      <c r="D6" s="11">
        <v>1</v>
      </c>
      <c r="E6" s="11">
        <v>1</v>
      </c>
      <c r="F6" s="11">
        <v>0.5</v>
      </c>
    </row>
    <row r="7" spans="2:8" x14ac:dyDescent="0.25">
      <c r="B7" t="s">
        <v>26</v>
      </c>
      <c r="C7" s="11">
        <v>0.5</v>
      </c>
      <c r="D7" s="11">
        <v>2</v>
      </c>
      <c r="E7" s="11">
        <v>2</v>
      </c>
      <c r="F7" s="11">
        <v>1</v>
      </c>
    </row>
    <row r="8" spans="2:8" x14ac:dyDescent="0.25">
      <c r="B8" t="s">
        <v>15</v>
      </c>
    </row>
    <row r="9" spans="2:8" x14ac:dyDescent="0.25">
      <c r="H9" t="s">
        <v>17</v>
      </c>
    </row>
    <row r="10" spans="2:8" x14ac:dyDescent="0.25">
      <c r="C10" cm="1">
        <f t="array" ref="C10:F13">MMULT(C4:F7, C4:F7)</f>
        <v>3.98</v>
      </c>
      <c r="D10">
        <v>13</v>
      </c>
      <c r="E10">
        <v>13</v>
      </c>
      <c r="F10">
        <v>7</v>
      </c>
      <c r="G10">
        <f>SUM(C10:F10)</f>
        <v>36.980000000000004</v>
      </c>
      <c r="H10" s="9">
        <f>G10/G14</f>
        <v>0.45620528003947697</v>
      </c>
    </row>
    <row r="11" spans="2:8" x14ac:dyDescent="0.25">
      <c r="C11">
        <v>1.24</v>
      </c>
      <c r="D11">
        <v>3.99</v>
      </c>
      <c r="E11">
        <v>3.99</v>
      </c>
      <c r="F11">
        <v>2.16</v>
      </c>
      <c r="G11">
        <f>SUM(C11:F11)</f>
        <v>11.38</v>
      </c>
      <c r="H11" s="9">
        <f>G11/G14</f>
        <v>0.14038983469035282</v>
      </c>
    </row>
    <row r="12" spans="2:8" x14ac:dyDescent="0.25">
      <c r="C12">
        <v>1.24</v>
      </c>
      <c r="D12">
        <v>3.99</v>
      </c>
      <c r="E12">
        <v>3.99</v>
      </c>
      <c r="F12">
        <v>2.16</v>
      </c>
      <c r="G12">
        <f>SUM(C12:F12)</f>
        <v>11.38</v>
      </c>
      <c r="H12" s="9">
        <f>G12/G14</f>
        <v>0.14038983469035282</v>
      </c>
    </row>
    <row r="13" spans="2:8" x14ac:dyDescent="0.25">
      <c r="C13">
        <v>2.3200000000000003</v>
      </c>
      <c r="D13">
        <v>7.5</v>
      </c>
      <c r="E13">
        <v>7.5</v>
      </c>
      <c r="F13">
        <v>4</v>
      </c>
      <c r="G13">
        <f>SUM(C13:F13)</f>
        <v>21.32</v>
      </c>
      <c r="H13" s="9">
        <f>G13/G14</f>
        <v>0.26301505057981739</v>
      </c>
    </row>
    <row r="14" spans="2:8" x14ac:dyDescent="0.25">
      <c r="G14">
        <f>SUM(G10:G13)</f>
        <v>81.06</v>
      </c>
    </row>
    <row r="15" spans="2:8" x14ac:dyDescent="0.25">
      <c r="B15" t="s">
        <v>16</v>
      </c>
    </row>
    <row r="16" spans="2:8" x14ac:dyDescent="0.25">
      <c r="H16" t="s">
        <v>17</v>
      </c>
    </row>
    <row r="17" spans="2:10" x14ac:dyDescent="0.25">
      <c r="C17" cm="1">
        <f t="array" ref="C17:F20">MMULT(_xlfn.ANCHORARRAY(C10),_xlfn.ANCHORARRAY( C10))</f>
        <v>64.320400000000006</v>
      </c>
      <c r="D17">
        <v>207.98000000000002</v>
      </c>
      <c r="E17">
        <v>207.98000000000002</v>
      </c>
      <c r="F17">
        <v>112.02</v>
      </c>
      <c r="G17">
        <f>SUM(C17:F17)</f>
        <v>592.30040000000008</v>
      </c>
      <c r="H17" s="9">
        <f>G17/G21</f>
        <v>0.45578692795047004</v>
      </c>
    </row>
    <row r="18" spans="2:10" x14ac:dyDescent="0.25">
      <c r="C18">
        <v>19.8416</v>
      </c>
      <c r="D18">
        <v>64.160200000000003</v>
      </c>
      <c r="E18">
        <v>64.160200000000003</v>
      </c>
      <c r="F18">
        <v>34.556800000000003</v>
      </c>
      <c r="G18">
        <f>SUM(C18:F18)</f>
        <v>182.71880000000002</v>
      </c>
      <c r="H18" s="9">
        <f>G18/G21</f>
        <v>0.14060574757470423</v>
      </c>
    </row>
    <row r="19" spans="2:10" x14ac:dyDescent="0.25">
      <c r="C19">
        <v>19.8416</v>
      </c>
      <c r="D19">
        <v>64.160200000000003</v>
      </c>
      <c r="E19">
        <v>64.160200000000003</v>
      </c>
      <c r="F19">
        <v>34.556800000000003</v>
      </c>
      <c r="G19">
        <f>SUM(C19:F19)</f>
        <v>182.71880000000002</v>
      </c>
      <c r="H19" s="9">
        <f>G19/G21</f>
        <v>0.14060574757470423</v>
      </c>
    </row>
    <row r="20" spans="2:10" x14ac:dyDescent="0.25">
      <c r="C20">
        <v>37.113600000000005</v>
      </c>
      <c r="D20">
        <v>120.01</v>
      </c>
      <c r="E20">
        <v>120.01</v>
      </c>
      <c r="F20">
        <v>64.640000000000015</v>
      </c>
      <c r="G20">
        <f>SUM(C20:F20)</f>
        <v>341.77359999999999</v>
      </c>
      <c r="H20" s="9">
        <f>G20/G21</f>
        <v>0.26300157690012155</v>
      </c>
    </row>
    <row r="21" spans="2:10" x14ac:dyDescent="0.25">
      <c r="G21">
        <f>SUM(G17:G20)</f>
        <v>1299.5116</v>
      </c>
    </row>
    <row r="22" spans="2:10" x14ac:dyDescent="0.25">
      <c r="B22" t="s">
        <v>18</v>
      </c>
    </row>
    <row r="23" spans="2:10" x14ac:dyDescent="0.25">
      <c r="H23" t="s">
        <v>17</v>
      </c>
    </row>
    <row r="24" spans="2:10" x14ac:dyDescent="0.25">
      <c r="C24" cm="1">
        <f t="array" ref="C24:F27">MMULT(_xlfn.ANCHORARRAY(C17),_xlfn.ANCHORARRAY( C17))</f>
        <v>16547.89126416</v>
      </c>
      <c r="D24">
        <v>53508.953784000005</v>
      </c>
      <c r="E24">
        <v>53508.953784000005</v>
      </c>
      <c r="F24">
        <v>28820.390536000006</v>
      </c>
      <c r="G24">
        <f>SUM(C24:F24)</f>
        <v>152386.18936816003</v>
      </c>
      <c r="H24" s="9">
        <f>G24/G28</f>
        <v>0.45578799605949222</v>
      </c>
    </row>
    <row r="25" spans="2:10" x14ac:dyDescent="0.25">
      <c r="C25">
        <v>5104.8289497600008</v>
      </c>
      <c r="D25">
        <v>16506.88006408</v>
      </c>
      <c r="E25">
        <v>16506.88006408</v>
      </c>
      <c r="F25">
        <v>8890.7499827200008</v>
      </c>
      <c r="G25">
        <f>SUM(C25:F25)</f>
        <v>47009.339060639999</v>
      </c>
      <c r="H25" s="9">
        <f>G25/G28</f>
        <v>0.14060521189859992</v>
      </c>
    </row>
    <row r="26" spans="2:10" x14ac:dyDescent="0.25">
      <c r="C26">
        <v>5104.8289497600008</v>
      </c>
      <c r="D26">
        <v>16506.88006408</v>
      </c>
      <c r="E26">
        <v>16506.88006408</v>
      </c>
      <c r="F26">
        <v>8890.7499827200008</v>
      </c>
      <c r="G26">
        <f>SUM(C26:F26)</f>
        <v>47009.339060639999</v>
      </c>
      <c r="H26" s="9">
        <f>G26/G28</f>
        <v>0.14060521189859992</v>
      </c>
    </row>
    <row r="27" spans="2:10" x14ac:dyDescent="0.25">
      <c r="C27">
        <v>9548.5655334399999</v>
      </c>
      <c r="D27">
        <v>30876.064132000007</v>
      </c>
      <c r="E27">
        <v>30876.064132000007</v>
      </c>
      <c r="F27">
        <v>16630.118208000004</v>
      </c>
      <c r="G27">
        <f>SUM(C27:F27)</f>
        <v>87930.812005440006</v>
      </c>
      <c r="H27" s="9">
        <f>G27/G28</f>
        <v>0.26300158014330793</v>
      </c>
    </row>
    <row r="28" spans="2:10" x14ac:dyDescent="0.25">
      <c r="G28">
        <f>SUM(G24:G27)</f>
        <v>334335.67949488002</v>
      </c>
    </row>
    <row r="29" spans="2:10" x14ac:dyDescent="0.25">
      <c r="B29" t="s">
        <v>19</v>
      </c>
    </row>
    <row r="30" spans="2:10" x14ac:dyDescent="0.25">
      <c r="H30" t="s">
        <v>17</v>
      </c>
    </row>
    <row r="31" spans="2:10" x14ac:dyDescent="0.25">
      <c r="C31" cm="1">
        <f t="array" ref="C31:F34">MMULT(_xlfn.ANCHORARRAY(C24),_xlfn.ANCHORARRAY( C24))</f>
        <v>1095334205.7186592</v>
      </c>
      <c r="D31">
        <v>3541852340.3091927</v>
      </c>
      <c r="E31">
        <v>3541852340.3091927</v>
      </c>
      <c r="F31">
        <v>1907672650.0556853</v>
      </c>
      <c r="G31">
        <f>SUM(C31:F31)</f>
        <v>10086711536.392731</v>
      </c>
      <c r="H31" s="9">
        <f>G31/G35</f>
        <v>0.45578799606645626</v>
      </c>
      <c r="J31" t="s">
        <v>20</v>
      </c>
    </row>
    <row r="32" spans="2:10" x14ac:dyDescent="0.25">
      <c r="C32">
        <v>337897661.67686069</v>
      </c>
      <c r="D32">
        <v>1092619601.8958173</v>
      </c>
      <c r="E32">
        <v>1092619601.8958173</v>
      </c>
      <c r="F32">
        <v>588494474.4109304</v>
      </c>
      <c r="G32">
        <f>SUM(C32:F32)</f>
        <v>3111631339.879426</v>
      </c>
      <c r="H32" s="9">
        <f>G32/G35</f>
        <v>0.14060521189529593</v>
      </c>
      <c r="J32" t="s">
        <v>21</v>
      </c>
    </row>
    <row r="33" spans="3:10" x14ac:dyDescent="0.25">
      <c r="C33">
        <v>337897661.67686069</v>
      </c>
      <c r="D33">
        <v>1092619601.8958173</v>
      </c>
      <c r="E33">
        <v>1092619601.8958173</v>
      </c>
      <c r="F33">
        <v>588494474.4109304</v>
      </c>
      <c r="G33">
        <f>SUM(C33:F33)</f>
        <v>3111631339.879426</v>
      </c>
      <c r="H33" s="9">
        <f>G33/G35</f>
        <v>0.14060521189529593</v>
      </c>
      <c r="J33" t="s">
        <v>22</v>
      </c>
    </row>
    <row r="34" spans="3:10" x14ac:dyDescent="0.25">
      <c r="C34">
        <v>632036449.78537297</v>
      </c>
      <c r="D34">
        <v>2043741323.1008184</v>
      </c>
      <c r="E34">
        <v>2043741323.1008184</v>
      </c>
      <c r="F34">
        <v>1100776952.6404648</v>
      </c>
      <c r="G34">
        <f>SUM(C34:F34)</f>
        <v>5820296048.6274748</v>
      </c>
      <c r="H34" s="9">
        <f>G34/G35</f>
        <v>0.26300158014295194</v>
      </c>
    </row>
    <row r="35" spans="3:10" x14ac:dyDescent="0.25">
      <c r="G35">
        <f>SUM(G31:G34)</f>
        <v>22130270264.779057</v>
      </c>
    </row>
    <row r="37" spans="3:10" x14ac:dyDescent="0.25">
      <c r="H37" t="s">
        <v>30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8F85-6F57-4FB0-95E9-66C62AC0C7A7}">
  <dimension ref="A4:K41"/>
  <sheetViews>
    <sheetView workbookViewId="0">
      <selection activeCell="H11" sqref="H11"/>
    </sheetView>
  </sheetViews>
  <sheetFormatPr baseColWidth="10" defaultColWidth="8.7109375" defaultRowHeight="15" x14ac:dyDescent="0.25"/>
  <cols>
    <col min="4" max="4" width="11.140625" bestFit="1" customWidth="1"/>
    <col min="7" max="7" width="14.28515625" customWidth="1"/>
    <col min="8" max="8" width="18.42578125" customWidth="1"/>
    <col min="10" max="10" width="15.42578125" customWidth="1"/>
    <col min="11" max="11" width="15.5703125" customWidth="1"/>
  </cols>
  <sheetData>
    <row r="4" spans="1:11" ht="75" x14ac:dyDescent="0.25">
      <c r="J4" s="38" t="s">
        <v>99</v>
      </c>
    </row>
    <row r="5" spans="1:11" x14ac:dyDescent="0.25">
      <c r="A5" s="52" t="s">
        <v>46</v>
      </c>
      <c r="B5" s="52"/>
      <c r="C5" s="52"/>
      <c r="D5" s="19">
        <v>4</v>
      </c>
      <c r="J5" s="7" t="s">
        <v>92</v>
      </c>
      <c r="K5" s="57" t="s">
        <v>101</v>
      </c>
    </row>
    <row r="6" spans="1:11" x14ac:dyDescent="0.25">
      <c r="A6" s="20"/>
      <c r="B6" s="20"/>
      <c r="C6" s="20"/>
      <c r="D6" s="19"/>
      <c r="J6" s="7" t="s">
        <v>93</v>
      </c>
      <c r="K6" s="57"/>
    </row>
    <row r="7" spans="1:11" x14ac:dyDescent="0.25">
      <c r="A7" s="53" t="s">
        <v>47</v>
      </c>
      <c r="B7" s="53"/>
      <c r="C7" s="53"/>
      <c r="D7" s="54"/>
      <c r="E7" s="54"/>
      <c r="F7" s="54"/>
      <c r="J7" s="7" t="s">
        <v>94</v>
      </c>
      <c r="K7" s="57"/>
    </row>
    <row r="8" spans="1:11" x14ac:dyDescent="0.25">
      <c r="J8" s="7" t="s">
        <v>95</v>
      </c>
      <c r="K8" s="57"/>
    </row>
    <row r="9" spans="1:11" x14ac:dyDescent="0.25">
      <c r="B9" s="7"/>
      <c r="C9" s="7" t="s">
        <v>23</v>
      </c>
      <c r="D9" s="7" t="s">
        <v>24</v>
      </c>
      <c r="E9" s="7" t="s">
        <v>25</v>
      </c>
      <c r="F9" s="7" t="s">
        <v>26</v>
      </c>
      <c r="J9" s="7" t="s">
        <v>96</v>
      </c>
      <c r="K9" s="57"/>
    </row>
    <row r="10" spans="1:11" x14ac:dyDescent="0.25">
      <c r="B10" s="7" t="s">
        <v>23</v>
      </c>
      <c r="C10" s="11">
        <v>1</v>
      </c>
      <c r="D10" s="11">
        <v>0.5</v>
      </c>
      <c r="E10" s="11">
        <v>3</v>
      </c>
      <c r="F10" s="11">
        <v>0.5</v>
      </c>
      <c r="J10" s="7" t="s">
        <v>97</v>
      </c>
      <c r="K10" s="57"/>
    </row>
    <row r="11" spans="1:11" x14ac:dyDescent="0.25">
      <c r="B11" s="7" t="s">
        <v>24</v>
      </c>
      <c r="C11" s="11">
        <v>2</v>
      </c>
      <c r="D11" s="11">
        <v>1</v>
      </c>
      <c r="E11" s="11">
        <v>5</v>
      </c>
      <c r="F11" s="11">
        <v>1</v>
      </c>
    </row>
    <row r="12" spans="1:11" x14ac:dyDescent="0.25">
      <c r="B12" s="7" t="s">
        <v>25</v>
      </c>
      <c r="C12" s="11">
        <v>0.33</v>
      </c>
      <c r="D12" s="11">
        <v>0.2</v>
      </c>
      <c r="E12" s="11">
        <v>1</v>
      </c>
      <c r="F12" s="11">
        <v>0.33</v>
      </c>
    </row>
    <row r="13" spans="1:11" x14ac:dyDescent="0.25">
      <c r="B13" s="7" t="s">
        <v>26</v>
      </c>
      <c r="C13" s="11">
        <v>2</v>
      </c>
      <c r="D13" s="11">
        <v>1</v>
      </c>
      <c r="E13" s="11">
        <v>3</v>
      </c>
      <c r="F13" s="11">
        <v>1</v>
      </c>
    </row>
    <row r="14" spans="1:11" x14ac:dyDescent="0.25">
      <c r="B14" t="s">
        <v>3</v>
      </c>
      <c r="C14" s="2">
        <f>SUM(C10:C13)</f>
        <v>5.33</v>
      </c>
      <c r="D14" s="2">
        <f>SUM(D10:D13)</f>
        <v>2.7</v>
      </c>
      <c r="E14" s="2">
        <f>SUM(E10:E13)</f>
        <v>12</v>
      </c>
      <c r="F14" s="2">
        <f>SUM(F10:F13)</f>
        <v>2.83</v>
      </c>
    </row>
    <row r="15" spans="1:11" x14ac:dyDescent="0.25">
      <c r="E15" t="s">
        <v>4</v>
      </c>
    </row>
    <row r="17" spans="1:8" x14ac:dyDescent="0.25">
      <c r="A17" t="s">
        <v>5</v>
      </c>
    </row>
    <row r="19" spans="1:8" x14ac:dyDescent="0.25">
      <c r="C19" t="s">
        <v>23</v>
      </c>
      <c r="D19" t="s">
        <v>24</v>
      </c>
      <c r="E19" t="s">
        <v>25</v>
      </c>
      <c r="F19" t="s">
        <v>26</v>
      </c>
      <c r="G19" t="s">
        <v>3</v>
      </c>
      <c r="H19" t="s">
        <v>6</v>
      </c>
    </row>
    <row r="20" spans="1:8" x14ac:dyDescent="0.25">
      <c r="B20" t="s">
        <v>23</v>
      </c>
      <c r="C20">
        <f>C10/C14</f>
        <v>0.18761726078799248</v>
      </c>
      <c r="D20">
        <f>D10/D14</f>
        <v>0.18518518518518517</v>
      </c>
      <c r="E20">
        <f>E10/E14</f>
        <v>0.25</v>
      </c>
      <c r="F20">
        <f>F10/F14</f>
        <v>0.17667844522968199</v>
      </c>
      <c r="G20">
        <f>SUM(C20:F20)</f>
        <v>0.7994808912028597</v>
      </c>
      <c r="H20">
        <f>G20/4</f>
        <v>0.19987022280071493</v>
      </c>
    </row>
    <row r="21" spans="1:8" x14ac:dyDescent="0.25">
      <c r="B21" t="s">
        <v>24</v>
      </c>
      <c r="C21" s="10">
        <f>C11/C14</f>
        <v>0.37523452157598497</v>
      </c>
      <c r="D21" s="10">
        <f>D11/D14</f>
        <v>0.37037037037037035</v>
      </c>
      <c r="E21" s="10">
        <f>E11/E14</f>
        <v>0.41666666666666669</v>
      </c>
      <c r="F21">
        <f>F11/F14</f>
        <v>0.35335689045936397</v>
      </c>
      <c r="G21" s="10">
        <f>SUM(C21:F21)</f>
        <v>1.5156284490723861</v>
      </c>
      <c r="H21">
        <f>G21/4</f>
        <v>0.37890711226809654</v>
      </c>
    </row>
    <row r="22" spans="1:8" x14ac:dyDescent="0.25">
      <c r="B22" t="s">
        <v>25</v>
      </c>
      <c r="C22" s="10">
        <f>C12/C14</f>
        <v>6.1913696060037528E-2</v>
      </c>
      <c r="D22" s="10">
        <f>D12/D14</f>
        <v>7.407407407407407E-2</v>
      </c>
      <c r="E22" s="10">
        <f>E12/E14</f>
        <v>8.3333333333333329E-2</v>
      </c>
      <c r="F22">
        <f>F12/F14</f>
        <v>0.1166077738515901</v>
      </c>
      <c r="G22" s="10">
        <f>SUM(C22:F22)</f>
        <v>0.33592887731903504</v>
      </c>
      <c r="H22">
        <f>G22/4</f>
        <v>8.3982219329758759E-2</v>
      </c>
    </row>
    <row r="23" spans="1:8" x14ac:dyDescent="0.25">
      <c r="B23" t="s">
        <v>26</v>
      </c>
      <c r="C23" s="10">
        <f>C13/C14</f>
        <v>0.37523452157598497</v>
      </c>
      <c r="D23" s="10">
        <f>D13/D14</f>
        <v>0.37037037037037035</v>
      </c>
      <c r="E23" s="10">
        <f>E13/E14</f>
        <v>0.25</v>
      </c>
      <c r="F23">
        <f>F13/F14</f>
        <v>0.35335689045936397</v>
      </c>
      <c r="G23" s="10">
        <f>SUM(C23:F23)</f>
        <v>1.3489617824057194</v>
      </c>
      <c r="H23">
        <f>G23/4</f>
        <v>0.33724044560142985</v>
      </c>
    </row>
    <row r="26" spans="1:8" x14ac:dyDescent="0.25">
      <c r="C26" t="s">
        <v>23</v>
      </c>
      <c r="D26" t="s">
        <v>24</v>
      </c>
      <c r="E26" t="s">
        <v>25</v>
      </c>
      <c r="F26" t="s">
        <v>26</v>
      </c>
      <c r="G26" t="s">
        <v>6</v>
      </c>
      <c r="H26" s="3" t="s">
        <v>7</v>
      </c>
    </row>
    <row r="27" spans="1:8" x14ac:dyDescent="0.25">
      <c r="B27" t="s">
        <v>23</v>
      </c>
      <c r="C27" s="11">
        <v>1</v>
      </c>
      <c r="D27" s="11">
        <v>0.5</v>
      </c>
      <c r="E27" s="11">
        <v>3</v>
      </c>
      <c r="F27" s="11">
        <v>0.5</v>
      </c>
      <c r="G27">
        <f>$H$20</f>
        <v>0.19987022280071493</v>
      </c>
      <c r="H27" s="3" cm="1">
        <f t="array" ref="H27:H30">MMULT(C27:F30, G27:G30)</f>
        <v>0.80989065972475438</v>
      </c>
    </row>
    <row r="28" spans="1:8" x14ac:dyDescent="0.25">
      <c r="B28" t="s">
        <v>24</v>
      </c>
      <c r="C28" s="11">
        <v>2</v>
      </c>
      <c r="D28" s="11">
        <v>1</v>
      </c>
      <c r="E28" s="11">
        <v>5</v>
      </c>
      <c r="F28" s="11">
        <v>1</v>
      </c>
      <c r="G28">
        <f>$H$21</f>
        <v>0.37890711226809654</v>
      </c>
      <c r="H28" s="3">
        <v>1.5357991001197502</v>
      </c>
    </row>
    <row r="29" spans="1:8" x14ac:dyDescent="0.25">
      <c r="B29" t="s">
        <v>25</v>
      </c>
      <c r="C29" s="11">
        <v>0.33</v>
      </c>
      <c r="D29" s="11">
        <v>0.2</v>
      </c>
      <c r="E29" s="11">
        <v>1</v>
      </c>
      <c r="F29" s="11">
        <v>0.33</v>
      </c>
      <c r="G29">
        <f>$H$22</f>
        <v>8.3982219329758759E-2</v>
      </c>
      <c r="H29" s="3">
        <v>0.33701016235608589</v>
      </c>
    </row>
    <row r="30" spans="1:8" x14ac:dyDescent="0.25">
      <c r="B30" t="s">
        <v>26</v>
      </c>
      <c r="C30" s="11">
        <v>2</v>
      </c>
      <c r="D30" s="11">
        <v>1</v>
      </c>
      <c r="E30" s="11">
        <v>3</v>
      </c>
      <c r="F30" s="11">
        <v>1</v>
      </c>
      <c r="G30">
        <f>$H$23</f>
        <v>0.33724044560142985</v>
      </c>
      <c r="H30" s="3">
        <v>1.3678346614602326</v>
      </c>
    </row>
    <row r="32" spans="1:8" x14ac:dyDescent="0.25">
      <c r="H32" t="s">
        <v>8</v>
      </c>
    </row>
    <row r="33" spans="7:9" x14ac:dyDescent="0.25">
      <c r="H33">
        <f>H27/H20</f>
        <v>4.0520826383041255</v>
      </c>
    </row>
    <row r="34" spans="7:9" x14ac:dyDescent="0.25">
      <c r="H34">
        <f>H28/H21</f>
        <v>4.0532337620337202</v>
      </c>
    </row>
    <row r="35" spans="7:9" x14ac:dyDescent="0.25">
      <c r="H35">
        <f>H29/H22</f>
        <v>4.0128751662635294</v>
      </c>
    </row>
    <row r="36" spans="7:9" x14ac:dyDescent="0.25">
      <c r="H36">
        <f>H30/H23</f>
        <v>4.0559626797457691</v>
      </c>
    </row>
    <row r="37" spans="7:9" x14ac:dyDescent="0.25">
      <c r="G37" s="4" t="s">
        <v>9</v>
      </c>
      <c r="H37" s="4">
        <f>AVERAGE(H33:H36)</f>
        <v>4.0435385615867858</v>
      </c>
      <c r="I37" t="s">
        <v>10</v>
      </c>
    </row>
    <row r="38" spans="7:9" x14ac:dyDescent="0.25">
      <c r="G38" s="5" t="s">
        <v>12</v>
      </c>
      <c r="H38" s="5">
        <v>4</v>
      </c>
    </row>
    <row r="39" spans="7:9" ht="30" x14ac:dyDescent="0.25">
      <c r="G39" s="6" t="s">
        <v>11</v>
      </c>
      <c r="H39" s="7">
        <f>(H37-H38)/2</f>
        <v>2.1769280793392909E-2</v>
      </c>
    </row>
    <row r="40" spans="7:9" ht="30" x14ac:dyDescent="0.25">
      <c r="G40" s="6" t="s">
        <v>13</v>
      </c>
      <c r="H40" s="8">
        <f>H39/0.9</f>
        <v>2.4188089770436565E-2</v>
      </c>
    </row>
    <row r="41" spans="7:9" x14ac:dyDescent="0.25">
      <c r="H41" t="s">
        <v>83</v>
      </c>
    </row>
  </sheetData>
  <mergeCells count="3">
    <mergeCell ref="A5:C5"/>
    <mergeCell ref="A7:F7"/>
    <mergeCell ref="K5:K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4558-0F5B-46E3-9808-9B2675DA6FE9}">
  <dimension ref="B3:J37"/>
  <sheetViews>
    <sheetView topLeftCell="A22" workbookViewId="0">
      <selection activeCell="C17" sqref="C17"/>
    </sheetView>
  </sheetViews>
  <sheetFormatPr baseColWidth="10" defaultRowHeight="15" x14ac:dyDescent="0.25"/>
  <cols>
    <col min="8" max="8" width="17.140625" customWidth="1"/>
    <col min="10" max="10" width="25.42578125" customWidth="1"/>
  </cols>
  <sheetData>
    <row r="3" spans="2:8" x14ac:dyDescent="0.25">
      <c r="C3" t="s">
        <v>23</v>
      </c>
      <c r="D3" t="s">
        <v>24</v>
      </c>
      <c r="E3" t="s">
        <v>25</v>
      </c>
      <c r="F3" t="s">
        <v>26</v>
      </c>
    </row>
    <row r="4" spans="2:8" x14ac:dyDescent="0.25">
      <c r="B4" t="s">
        <v>23</v>
      </c>
      <c r="C4" s="11">
        <v>1</v>
      </c>
      <c r="D4" s="11">
        <v>0.5</v>
      </c>
      <c r="E4" s="11">
        <v>3</v>
      </c>
      <c r="F4" s="11">
        <v>0.5</v>
      </c>
    </row>
    <row r="5" spans="2:8" x14ac:dyDescent="0.25">
      <c r="B5" t="s">
        <v>24</v>
      </c>
      <c r="C5" s="11">
        <v>2</v>
      </c>
      <c r="D5" s="11">
        <v>1</v>
      </c>
      <c r="E5" s="11">
        <v>5</v>
      </c>
      <c r="F5" s="11">
        <v>1</v>
      </c>
    </row>
    <row r="6" spans="2:8" x14ac:dyDescent="0.25">
      <c r="B6" t="s">
        <v>25</v>
      </c>
      <c r="C6" s="11">
        <v>0.33</v>
      </c>
      <c r="D6" s="11">
        <v>0.2</v>
      </c>
      <c r="E6" s="11">
        <v>1</v>
      </c>
      <c r="F6" s="11">
        <v>0.33</v>
      </c>
    </row>
    <row r="7" spans="2:8" x14ac:dyDescent="0.25">
      <c r="B7" t="s">
        <v>26</v>
      </c>
      <c r="C7" s="11">
        <v>2</v>
      </c>
      <c r="D7" s="11">
        <v>1</v>
      </c>
      <c r="E7" s="11">
        <v>3</v>
      </c>
      <c r="F7" s="11">
        <v>1</v>
      </c>
    </row>
    <row r="8" spans="2:8" x14ac:dyDescent="0.25">
      <c r="B8" t="s">
        <v>15</v>
      </c>
    </row>
    <row r="9" spans="2:8" x14ac:dyDescent="0.25">
      <c r="H9" t="s">
        <v>17</v>
      </c>
    </row>
    <row r="10" spans="2:8" x14ac:dyDescent="0.25">
      <c r="C10" cm="1">
        <f t="array" ref="C10:F13">MMULT(C4:F7, C4:F7)</f>
        <v>3.99</v>
      </c>
      <c r="D10">
        <v>2.1</v>
      </c>
      <c r="E10">
        <v>10</v>
      </c>
      <c r="F10">
        <v>2.4900000000000002</v>
      </c>
      <c r="G10">
        <f>SUM(C10:F10)</f>
        <v>18.579999999999998</v>
      </c>
      <c r="H10" s="9">
        <f>G10/G14</f>
        <v>0.19961323592608507</v>
      </c>
    </row>
    <row r="11" spans="2:8" x14ac:dyDescent="0.25">
      <c r="C11">
        <v>7.65</v>
      </c>
      <c r="D11">
        <v>4</v>
      </c>
      <c r="E11">
        <v>19</v>
      </c>
      <c r="F11">
        <v>4.6500000000000004</v>
      </c>
      <c r="G11">
        <f>SUM(C11:F11)</f>
        <v>35.299999999999997</v>
      </c>
      <c r="H11" s="9">
        <f>G11/G14</f>
        <v>0.3792436613665664</v>
      </c>
    </row>
    <row r="12" spans="2:8" x14ac:dyDescent="0.25">
      <c r="C12">
        <v>1.7200000000000002</v>
      </c>
      <c r="D12">
        <v>0.89500000000000002</v>
      </c>
      <c r="E12">
        <v>3.9800000000000004</v>
      </c>
      <c r="F12">
        <v>1.0250000000000001</v>
      </c>
      <c r="G12">
        <f>SUM(C12:F12)</f>
        <v>7.620000000000001</v>
      </c>
      <c r="H12" s="9">
        <f>G12/G14</f>
        <v>8.18650623119897E-2</v>
      </c>
    </row>
    <row r="13" spans="2:8" x14ac:dyDescent="0.25">
      <c r="C13">
        <v>6.99</v>
      </c>
      <c r="D13">
        <v>3.6</v>
      </c>
      <c r="E13">
        <v>17</v>
      </c>
      <c r="F13">
        <v>3.99</v>
      </c>
      <c r="G13">
        <f>SUM(C13:F13)</f>
        <v>31.58</v>
      </c>
      <c r="H13" s="9">
        <f>G13/G14</f>
        <v>0.3392780403953588</v>
      </c>
    </row>
    <row r="14" spans="2:8" x14ac:dyDescent="0.25">
      <c r="G14">
        <f>SUM(G10:G13)</f>
        <v>93.08</v>
      </c>
    </row>
    <row r="15" spans="2:8" x14ac:dyDescent="0.25">
      <c r="B15" t="s">
        <v>16</v>
      </c>
    </row>
    <row r="16" spans="2:8" x14ac:dyDescent="0.25">
      <c r="H16" t="s">
        <v>17</v>
      </c>
    </row>
    <row r="17" spans="2:10" x14ac:dyDescent="0.25">
      <c r="C17" cm="1">
        <f t="array" ref="C17:F20">MMULT(_xlfn.ANCHORARRAY(C10),_xlfn.ANCHORARRAY( C10))</f>
        <v>66.59020000000001</v>
      </c>
      <c r="D17">
        <v>34.693000000000005</v>
      </c>
      <c r="E17">
        <v>161.93000000000004</v>
      </c>
      <c r="F17">
        <v>39.885200000000012</v>
      </c>
      <c r="G17">
        <f>SUM(C17:F17)</f>
        <v>303.09840000000003</v>
      </c>
      <c r="H17" s="9">
        <f>G17/G21</f>
        <v>0.19982634596709276</v>
      </c>
    </row>
    <row r="18" spans="2:10" x14ac:dyDescent="0.25">
      <c r="C18">
        <v>126.30700000000002</v>
      </c>
      <c r="D18">
        <v>65.81</v>
      </c>
      <c r="E18">
        <v>307.17</v>
      </c>
      <c r="F18">
        <v>75.677000000000007</v>
      </c>
      <c r="G18">
        <f>SUM(C18:F18)</f>
        <v>574.96400000000006</v>
      </c>
      <c r="H18" s="9">
        <f>G18/G21</f>
        <v>0.37906156938678504</v>
      </c>
    </row>
    <row r="19" spans="2:10" x14ac:dyDescent="0.25">
      <c r="C19">
        <v>27.719900000000003</v>
      </c>
      <c r="D19">
        <v>14.444100000000002</v>
      </c>
      <c r="E19">
        <v>67.470399999999998</v>
      </c>
      <c r="F19">
        <v>16.613800000000005</v>
      </c>
      <c r="G19">
        <f>SUM(C19:F19)</f>
        <v>126.2482</v>
      </c>
      <c r="H19" s="9">
        <f>G19/G21</f>
        <v>8.323276035413818E-2</v>
      </c>
    </row>
    <row r="20" spans="2:10" x14ac:dyDescent="0.25">
      <c r="C20">
        <v>112.56020000000002</v>
      </c>
      <c r="D20">
        <v>58.658000000000001</v>
      </c>
      <c r="E20">
        <v>273.79000000000002</v>
      </c>
      <c r="F20">
        <v>67.490200000000002</v>
      </c>
      <c r="G20">
        <f>SUM(C20:F20)</f>
        <v>512.49840000000006</v>
      </c>
      <c r="H20" s="9">
        <f>G20/G21</f>
        <v>0.33787932429198403</v>
      </c>
    </row>
    <row r="21" spans="2:10" x14ac:dyDescent="0.25">
      <c r="G21">
        <f>SUM(G17:G20)</f>
        <v>1516.8090000000002</v>
      </c>
    </row>
    <row r="22" spans="2:10" x14ac:dyDescent="0.25">
      <c r="B22" t="s">
        <v>18</v>
      </c>
    </row>
    <row r="23" spans="2:10" x14ac:dyDescent="0.25">
      <c r="H23" t="s">
        <v>17</v>
      </c>
    </row>
    <row r="24" spans="2:10" x14ac:dyDescent="0.25">
      <c r="C24" cm="1">
        <f t="array" ref="C24:F27">MMULT(_xlfn.ANCHORARRAY(C17),_xlfn.ANCHORARRAY( C17))</f>
        <v>17794.392983080004</v>
      </c>
      <c r="D24">
        <v>9271.8793132000028</v>
      </c>
      <c r="E24">
        <v>43285.250676000011</v>
      </c>
      <c r="F24">
        <v>10663.558365080004</v>
      </c>
      <c r="G24">
        <f>SUM(C24:F24)</f>
        <v>81015.081337360025</v>
      </c>
      <c r="H24" s="9">
        <f>G24/G28</f>
        <v>0.19982146071595652</v>
      </c>
    </row>
    <row r="25" spans="2:10" x14ac:dyDescent="0.25">
      <c r="C25">
        <v>33756.011999800008</v>
      </c>
      <c r="D25">
        <v>17588.780514000002</v>
      </c>
      <c r="E25">
        <v>82112.238808000009</v>
      </c>
      <c r="F25">
        <v>20228.800137800004</v>
      </c>
      <c r="G25">
        <f>SUM(C25:F25)</f>
        <v>153685.83145960001</v>
      </c>
      <c r="H25" s="9">
        <f>G25/G28</f>
        <v>0.37906185893615607</v>
      </c>
    </row>
    <row r="26" spans="2:10" x14ac:dyDescent="0.25">
      <c r="C26">
        <v>7410.5900154000019</v>
      </c>
      <c r="D26">
        <v>3861.3341967400006</v>
      </c>
      <c r="E26">
        <v>18026.424782160007</v>
      </c>
      <c r="F26">
        <v>4440.9083274600016</v>
      </c>
      <c r="G26">
        <f>SUM(C26:F26)</f>
        <v>33739.257321760015</v>
      </c>
      <c r="H26" s="9">
        <f>G26/G28</f>
        <v>8.3216946403244924E-2</v>
      </c>
    </row>
    <row r="27" spans="2:10" x14ac:dyDescent="0.25">
      <c r="C27">
        <v>30090.464067080007</v>
      </c>
      <c r="D27">
        <v>15678.824289200002</v>
      </c>
      <c r="E27">
        <v>73195.713720000014</v>
      </c>
      <c r="F27">
        <v>18032.166953080003</v>
      </c>
      <c r="G27">
        <f>SUM(C27:F27)</f>
        <v>136997.16902936003</v>
      </c>
      <c r="H27" s="9">
        <f>G27/G28</f>
        <v>0.33789973394464246</v>
      </c>
    </row>
    <row r="28" spans="2:10" x14ac:dyDescent="0.25">
      <c r="G28">
        <f>SUM(G24:G27)</f>
        <v>405437.33914808009</v>
      </c>
    </row>
    <row r="29" spans="2:10" x14ac:dyDescent="0.25">
      <c r="B29" t="s">
        <v>19</v>
      </c>
    </row>
    <row r="30" spans="2:10" x14ac:dyDescent="0.25">
      <c r="H30" t="s">
        <v>17</v>
      </c>
    </row>
    <row r="31" spans="2:10" x14ac:dyDescent="0.25">
      <c r="C31" cm="1">
        <f t="array" ref="C31:F34">MMULT(_xlfn.ANCHORARRAY(C24),_xlfn.ANCHORARRAY( C24))</f>
        <v>1271262757.2786658</v>
      </c>
      <c r="D31">
        <v>662399390.93636298</v>
      </c>
      <c r="E31">
        <v>3092374610.0790701</v>
      </c>
      <c r="F31">
        <v>761823436.61104643</v>
      </c>
      <c r="G31">
        <f>SUM(C31:F31)</f>
        <v>5787860194.9051456</v>
      </c>
      <c r="H31" s="9">
        <f>G31/G35</f>
        <v>0.19982145935878395</v>
      </c>
      <c r="J31" t="s">
        <v>20</v>
      </c>
    </row>
    <row r="32" spans="2:10" x14ac:dyDescent="0.25">
      <c r="C32">
        <v>2411588949.8777575</v>
      </c>
      <c r="D32">
        <v>1256573467.9488657</v>
      </c>
      <c r="E32">
        <v>5866243147.4931517</v>
      </c>
      <c r="F32">
        <v>1445181156.2716746</v>
      </c>
      <c r="G32">
        <f>SUM(C32:F32)</f>
        <v>10979586721.59145</v>
      </c>
      <c r="H32" s="9">
        <f>G32/G35</f>
        <v>0.37906185843880524</v>
      </c>
      <c r="J32" t="s">
        <v>21</v>
      </c>
    </row>
    <row r="33" spans="3:10" x14ac:dyDescent="0.25">
      <c r="C33">
        <v>529425630.40757579</v>
      </c>
      <c r="D33">
        <v>275860527.74706244</v>
      </c>
      <c r="E33">
        <v>1287839487.1742625</v>
      </c>
      <c r="F33">
        <v>317266317.19351077</v>
      </c>
      <c r="G33">
        <f>SUM(C33:F33)</f>
        <v>2410391962.5224113</v>
      </c>
      <c r="H33" s="9">
        <f>G33/G35</f>
        <v>8.3216944321130928E-2</v>
      </c>
      <c r="J33" t="s">
        <v>22</v>
      </c>
    </row>
    <row r="34" spans="3:10" x14ac:dyDescent="0.25">
      <c r="C34">
        <v>2149715820.518611</v>
      </c>
      <c r="D34">
        <v>1120122840.1011457</v>
      </c>
      <c r="E34">
        <v>5229231002.1631775</v>
      </c>
      <c r="F34">
        <v>1288249722.3708382</v>
      </c>
      <c r="G34">
        <f>SUM(C34:F34)</f>
        <v>9787319385.1537724</v>
      </c>
      <c r="H34" s="9">
        <f>G34/G35</f>
        <v>0.33789973788128003</v>
      </c>
    </row>
    <row r="35" spans="3:10" x14ac:dyDescent="0.25">
      <c r="G35">
        <f>SUM(G31:G34)</f>
        <v>28965158264.172775</v>
      </c>
    </row>
    <row r="37" spans="3:10" x14ac:dyDescent="0.25">
      <c r="H37" t="s">
        <v>29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A409-F0F1-4EA4-9F54-5323DBB3DAA6}">
  <dimension ref="C4:J15"/>
  <sheetViews>
    <sheetView topLeftCell="A4" workbookViewId="0">
      <selection activeCell="L11" sqref="L11"/>
    </sheetView>
  </sheetViews>
  <sheetFormatPr baseColWidth="10" defaultRowHeight="15" x14ac:dyDescent="0.25"/>
  <cols>
    <col min="3" max="3" width="16.5703125" customWidth="1"/>
    <col min="4" max="4" width="15" customWidth="1"/>
    <col min="5" max="5" width="14.42578125" customWidth="1"/>
    <col min="6" max="6" width="14" customWidth="1"/>
    <col min="8" max="8" width="14.140625" customWidth="1"/>
    <col min="9" max="9" width="28.7109375" customWidth="1"/>
  </cols>
  <sheetData>
    <row r="4" spans="3:10" ht="75" x14ac:dyDescent="0.25">
      <c r="C4" s="7" t="s">
        <v>31</v>
      </c>
      <c r="D4" s="38" t="s">
        <v>32</v>
      </c>
      <c r="E4" s="38" t="s">
        <v>33</v>
      </c>
      <c r="F4" s="38" t="s">
        <v>34</v>
      </c>
      <c r="G4" s="37" t="s">
        <v>35</v>
      </c>
      <c r="H4" s="38" t="s">
        <v>61</v>
      </c>
      <c r="I4" s="12" t="s">
        <v>36</v>
      </c>
    </row>
    <row r="5" spans="3:10" x14ac:dyDescent="0.25">
      <c r="C5" s="7" t="s">
        <v>23</v>
      </c>
      <c r="D5" s="7" cm="1">
        <f t="array" ref="D5:D8">'4-Ponderacion Alternat vs C1'!H31:H34</f>
        <v>0.23901829752961162</v>
      </c>
      <c r="E5" s="29" cm="1">
        <f t="array" ref="E5:E8">'6-Ponderacion Alternat vs C2'!H31:H34</f>
        <v>0.45578799606645626</v>
      </c>
      <c r="F5" s="7" cm="1">
        <f t="array" ref="F5:F8">'8-Ponderacion Alternat vs C3'!H31:H34</f>
        <v>0.19982145935878395</v>
      </c>
      <c r="H5" s="32" cm="1">
        <f t="array" ref="H5:H7">'2-VECTOR PROPIO de C´s'!H30:H32</f>
        <v>0.31967923440659468</v>
      </c>
      <c r="I5" s="13" cm="1">
        <f t="array" ref="I5:I8">MMULT(D5:F8, H5:H7)</f>
        <v>0.35535393306688173</v>
      </c>
      <c r="J5" s="51" t="s">
        <v>23</v>
      </c>
    </row>
    <row r="6" spans="3:10" x14ac:dyDescent="0.25">
      <c r="C6" s="7" t="s">
        <v>24</v>
      </c>
      <c r="D6" s="7">
        <v>0.14042391625194509</v>
      </c>
      <c r="E6" s="7">
        <v>0.14060521189529593</v>
      </c>
      <c r="F6" s="29">
        <v>0.37906185843880524</v>
      </c>
      <c r="H6" s="32">
        <v>0.55867481870805857</v>
      </c>
      <c r="I6" s="13">
        <v>0.16955454000271789</v>
      </c>
      <c r="J6" t="s">
        <v>24</v>
      </c>
    </row>
    <row r="7" spans="3:10" x14ac:dyDescent="0.25">
      <c r="C7" s="7" t="s">
        <v>25</v>
      </c>
      <c r="D7" s="29">
        <v>0.33970995371455315</v>
      </c>
      <c r="E7" s="7">
        <v>0.14060521189529593</v>
      </c>
      <c r="F7" s="7">
        <v>8.3216944321130928E-2</v>
      </c>
      <c r="H7" s="32">
        <v>0.12164594688534669</v>
      </c>
      <c r="I7" s="13">
        <v>0.19727381317762982</v>
      </c>
      <c r="J7" t="s">
        <v>25</v>
      </c>
    </row>
    <row r="8" spans="3:10" x14ac:dyDescent="0.25">
      <c r="C8" s="7" t="s">
        <v>26</v>
      </c>
      <c r="D8" s="7">
        <v>0.28084783250389017</v>
      </c>
      <c r="E8" s="7">
        <v>0.26300158014295194</v>
      </c>
      <c r="F8" s="7">
        <v>0.33789973788128003</v>
      </c>
      <c r="I8" s="13">
        <v>0.27781771375277053</v>
      </c>
      <c r="J8" s="51" t="s">
        <v>26</v>
      </c>
    </row>
    <row r="10" spans="3:10" ht="90" x14ac:dyDescent="0.25">
      <c r="D10" s="39" t="s">
        <v>62</v>
      </c>
      <c r="E10" s="39" t="s">
        <v>63</v>
      </c>
      <c r="F10" s="39" t="s">
        <v>64</v>
      </c>
      <c r="I10" t="s">
        <v>60</v>
      </c>
    </row>
    <row r="11" spans="3:10" x14ac:dyDescent="0.25">
      <c r="I11" t="s">
        <v>37</v>
      </c>
    </row>
    <row r="13" spans="3:10" x14ac:dyDescent="0.25">
      <c r="I13" t="s">
        <v>59</v>
      </c>
    </row>
    <row r="14" spans="3:10" x14ac:dyDescent="0.25">
      <c r="I14" t="s">
        <v>102</v>
      </c>
    </row>
    <row r="15" spans="3:10" x14ac:dyDescent="0.25">
      <c r="I15" t="s">
        <v>38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C4F7-A996-4F94-86EA-EEBD5F580B7C}">
  <dimension ref="C3:F26"/>
  <sheetViews>
    <sheetView tabSelected="1" workbookViewId="0">
      <selection activeCell="K21" sqref="K21"/>
    </sheetView>
  </sheetViews>
  <sheetFormatPr baseColWidth="10" defaultRowHeight="15" x14ac:dyDescent="0.25"/>
  <sheetData>
    <row r="3" spans="3:3" x14ac:dyDescent="0.25">
      <c r="C3" t="s">
        <v>103</v>
      </c>
    </row>
    <row r="5" spans="3:3" x14ac:dyDescent="0.25">
      <c r="C5" t="s">
        <v>104</v>
      </c>
    </row>
    <row r="6" spans="3:3" x14ac:dyDescent="0.25">
      <c r="C6" t="s">
        <v>105</v>
      </c>
    </row>
    <row r="7" spans="3:3" x14ac:dyDescent="0.25">
      <c r="C7" t="s">
        <v>106</v>
      </c>
    </row>
    <row r="16" spans="3:3" ht="21" x14ac:dyDescent="0.35">
      <c r="C16" s="60" t="s">
        <v>107</v>
      </c>
    </row>
    <row r="17" spans="3:6" ht="15.75" thickBot="1" x14ac:dyDescent="0.3"/>
    <row r="18" spans="3:6" ht="30.75" thickBot="1" x14ac:dyDescent="0.3">
      <c r="C18" s="14" t="s">
        <v>108</v>
      </c>
      <c r="D18" s="15" t="s">
        <v>109</v>
      </c>
      <c r="E18" s="15" t="s">
        <v>110</v>
      </c>
    </row>
    <row r="19" spans="3:6" ht="30.75" thickBot="1" x14ac:dyDescent="0.3">
      <c r="C19" s="21" t="s">
        <v>111</v>
      </c>
      <c r="D19" s="61">
        <v>0.35489999999999999</v>
      </c>
      <c r="E19" s="61">
        <v>33</v>
      </c>
    </row>
    <row r="20" spans="3:6" ht="30.75" thickBot="1" x14ac:dyDescent="0.3">
      <c r="C20" s="21" t="s">
        <v>112</v>
      </c>
      <c r="D20" s="61">
        <v>0.1694</v>
      </c>
      <c r="E20" s="61">
        <v>23</v>
      </c>
    </row>
    <row r="21" spans="3:6" ht="30.75" thickBot="1" x14ac:dyDescent="0.3">
      <c r="C21" s="21" t="s">
        <v>113</v>
      </c>
      <c r="D21" s="61">
        <v>0.19739999999999999</v>
      </c>
      <c r="E21" s="61">
        <v>26</v>
      </c>
    </row>
    <row r="22" spans="3:6" ht="75.75" thickBot="1" x14ac:dyDescent="0.3">
      <c r="C22" s="21" t="s">
        <v>114</v>
      </c>
      <c r="D22" s="61">
        <v>0.27760000000000001</v>
      </c>
      <c r="E22" s="62" t="s">
        <v>115</v>
      </c>
    </row>
    <row r="25" spans="3:6" x14ac:dyDescent="0.25">
      <c r="C25" s="50" t="s">
        <v>116</v>
      </c>
      <c r="D25" s="40">
        <f>(E19+E20+E21)/(D19+D20+D21)</f>
        <v>113.62061798531245</v>
      </c>
      <c r="E25" s="40" t="s">
        <v>117</v>
      </c>
      <c r="F25" s="40"/>
    </row>
    <row r="26" spans="3:6" x14ac:dyDescent="0.25">
      <c r="C26" s="50" t="s">
        <v>118</v>
      </c>
      <c r="D26" s="40">
        <f>D25*D22</f>
        <v>31.541083552722739</v>
      </c>
      <c r="E26" s="40" t="s">
        <v>117</v>
      </c>
      <c r="F26" s="4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9A93-1B9B-478B-A98E-337275ED3ECF}">
  <dimension ref="B1:N24"/>
  <sheetViews>
    <sheetView zoomScale="74" zoomScaleNormal="74" workbookViewId="0">
      <selection activeCell="B25" sqref="B25"/>
    </sheetView>
  </sheetViews>
  <sheetFormatPr baseColWidth="10" defaultRowHeight="15" x14ac:dyDescent="0.25"/>
  <cols>
    <col min="8" max="8" width="10.5703125" bestFit="1" customWidth="1"/>
  </cols>
  <sheetData>
    <row r="1" spans="2:12" ht="15.75" thickBot="1" x14ac:dyDescent="0.3"/>
    <row r="2" spans="2:12" ht="15.75" thickBot="1" x14ac:dyDescent="0.3">
      <c r="B2" s="14" t="s">
        <v>40</v>
      </c>
      <c r="C2" s="15" t="s">
        <v>41</v>
      </c>
      <c r="D2" s="15" t="s">
        <v>42</v>
      </c>
      <c r="E2" s="15" t="s">
        <v>43</v>
      </c>
      <c r="F2" s="15" t="s">
        <v>44</v>
      </c>
      <c r="H2" s="58" t="s">
        <v>45</v>
      </c>
      <c r="I2" s="59"/>
      <c r="J2" s="59"/>
      <c r="K2" s="59"/>
      <c r="L2" s="59"/>
    </row>
    <row r="3" spans="2:12" ht="15.75" thickBot="1" x14ac:dyDescent="0.3">
      <c r="B3" s="16">
        <v>1</v>
      </c>
      <c r="C3" s="17">
        <v>3</v>
      </c>
      <c r="D3" s="17">
        <v>5</v>
      </c>
      <c r="E3" s="17">
        <v>7</v>
      </c>
      <c r="F3" s="17">
        <v>9</v>
      </c>
      <c r="H3" s="54"/>
      <c r="I3" s="54"/>
      <c r="J3" s="54"/>
      <c r="K3" s="54"/>
      <c r="L3" s="54"/>
    </row>
    <row r="4" spans="2:12" x14ac:dyDescent="0.25">
      <c r="H4" s="54"/>
      <c r="I4" s="54"/>
      <c r="J4" s="54"/>
      <c r="K4" s="54"/>
      <c r="L4" s="54"/>
    </row>
    <row r="5" spans="2:12" x14ac:dyDescent="0.25">
      <c r="H5" s="55"/>
      <c r="I5" s="55"/>
      <c r="J5" s="55"/>
      <c r="K5" s="55"/>
      <c r="L5" s="55"/>
    </row>
    <row r="6" spans="2:12" ht="15.75" thickBot="1" x14ac:dyDescent="0.3">
      <c r="H6" s="55"/>
      <c r="I6" s="55"/>
      <c r="J6" s="55"/>
      <c r="K6" s="55"/>
      <c r="L6" s="55"/>
    </row>
    <row r="7" spans="2:12" ht="45.75" thickBot="1" x14ac:dyDescent="0.3">
      <c r="B7" s="14" t="s">
        <v>48</v>
      </c>
      <c r="C7" s="15" t="s">
        <v>49</v>
      </c>
      <c r="H7" s="55"/>
      <c r="I7" s="55"/>
      <c r="J7" s="55"/>
      <c r="K7" s="55"/>
      <c r="L7" s="55"/>
    </row>
    <row r="8" spans="2:12" ht="15.75" thickBot="1" x14ac:dyDescent="0.3">
      <c r="B8" s="21">
        <v>3</v>
      </c>
      <c r="C8" s="22">
        <v>0.05</v>
      </c>
      <c r="D8" t="s">
        <v>39</v>
      </c>
    </row>
    <row r="9" spans="2:12" ht="15.75" thickBot="1" x14ac:dyDescent="0.3">
      <c r="B9" s="21">
        <v>4</v>
      </c>
      <c r="C9" s="22">
        <v>0.09</v>
      </c>
    </row>
    <row r="10" spans="2:12" ht="15.75" thickBot="1" x14ac:dyDescent="0.3">
      <c r="B10" s="21" t="s">
        <v>50</v>
      </c>
      <c r="C10" s="22">
        <v>0.1</v>
      </c>
    </row>
    <row r="15" spans="2:12" x14ac:dyDescent="0.25">
      <c r="B15" t="s">
        <v>14</v>
      </c>
    </row>
    <row r="23" spans="2:14" x14ac:dyDescent="0.25">
      <c r="B23" s="7" t="s">
        <v>52</v>
      </c>
      <c r="C23" s="7">
        <v>1</v>
      </c>
      <c r="D23" s="7">
        <v>2</v>
      </c>
      <c r="E23" s="7">
        <v>3</v>
      </c>
      <c r="F23" s="7">
        <v>4</v>
      </c>
      <c r="G23" s="7">
        <v>5</v>
      </c>
      <c r="H23" s="7">
        <v>6</v>
      </c>
      <c r="I23" s="7">
        <v>7</v>
      </c>
      <c r="J23" s="7">
        <v>8</v>
      </c>
      <c r="K23" s="7">
        <v>9</v>
      </c>
      <c r="L23" s="7">
        <v>10</v>
      </c>
      <c r="M23" s="7">
        <v>11</v>
      </c>
      <c r="N23" s="7">
        <v>12</v>
      </c>
    </row>
    <row r="24" spans="2:14" x14ac:dyDescent="0.25">
      <c r="B24" s="7" t="s">
        <v>53</v>
      </c>
      <c r="C24" s="7">
        <v>0</v>
      </c>
      <c r="D24" s="7">
        <v>0</v>
      </c>
      <c r="E24" s="7">
        <v>0.57999999999999996</v>
      </c>
      <c r="F24" s="7">
        <v>0.9</v>
      </c>
      <c r="G24" s="7">
        <v>1.1200000000000001</v>
      </c>
      <c r="H24" s="7">
        <v>1.24</v>
      </c>
      <c r="I24" s="7">
        <v>1.32</v>
      </c>
      <c r="J24" s="7">
        <v>1.41</v>
      </c>
      <c r="K24" s="7">
        <v>1.45</v>
      </c>
      <c r="L24" s="7">
        <v>1.49</v>
      </c>
      <c r="M24" s="7">
        <v>1.51</v>
      </c>
      <c r="N24" s="7">
        <v>1.54</v>
      </c>
    </row>
  </sheetData>
  <mergeCells count="1">
    <mergeCell ref="H2:L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1-RATIO DE CONSISTENCIA de C´s</vt:lpstr>
      <vt:lpstr>2-VECTOR PROPIO de C´s</vt:lpstr>
      <vt:lpstr>3-RC matriz alternat VS C1</vt:lpstr>
      <vt:lpstr>4-Ponderacion Alternat vs C1</vt:lpstr>
      <vt:lpstr>5-RC matriz alternat VS C2</vt:lpstr>
      <vt:lpstr>6-Ponderacion Alternat vs C2</vt:lpstr>
      <vt:lpstr>7-RC matriz alternat VS C3</vt:lpstr>
      <vt:lpstr>8-Ponderacion Alternat vs C3</vt:lpstr>
      <vt:lpstr>9-PRIORIZACION ALTERNATIVAS</vt:lpstr>
      <vt:lpstr>11 CALCULAR VALOR DE UN ACTIVO</vt:lpstr>
      <vt:lpstr>10-DATOS METODO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Sanchez Segura</dc:creator>
  <cp:lastModifiedBy>Maria Isabel Sanchez Segura</cp:lastModifiedBy>
  <dcterms:created xsi:type="dcterms:W3CDTF">2015-06-05T18:19:34Z</dcterms:created>
  <dcterms:modified xsi:type="dcterms:W3CDTF">2022-07-16T13:56:56Z</dcterms:modified>
</cp:coreProperties>
</file>